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8" yWindow="0" windowWidth="12120" windowHeight="8160" tabRatio="514" activeTab="3"/>
  </bookViews>
  <sheets>
    <sheet name="Расчет" sheetId="1" r:id="rId1"/>
    <sheet name="РЕГЛАМЕНТ ПО ПИТАНИЮ" sheetId="2" r:id="rId2"/>
    <sheet name="Лист1" sheetId="3" state="hidden" r:id="rId3"/>
    <sheet name="Прайс" sheetId="4" r:id="rId4"/>
  </sheets>
  <definedNames>
    <definedName name="Источник">'Лист1'!$A$1:$A$4</definedName>
    <definedName name="СВАДЬБА">'Лист1'!$B$1:$B$5</definedName>
    <definedName name="Тип">'Лист1'!$C$1:$C$2</definedName>
    <definedName name="Трек">'Лист1'!$A$1:$A$4</definedName>
  </definedNames>
  <calcPr fullCalcOnLoad="1"/>
</workbook>
</file>

<file path=xl/comments1.xml><?xml version="1.0" encoding="utf-8"?>
<comments xmlns="http://schemas.openxmlformats.org/spreadsheetml/2006/main">
  <authors>
    <author>fedotova</author>
  </authors>
  <commentList>
    <comment ref="J5" authorId="0">
      <text>
        <r>
          <rPr>
            <sz val="9"/>
            <rFont val="Tahoma"/>
            <family val="2"/>
          </rPr>
          <t>КОНФЕРЕНЦИЯ
ТИМБИЛДИНГ
СПОРТ
СВАДЬБА
ДР 
НОВЫЙ ГОД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Живешь один в одноместном номере</t>
        </r>
      </text>
    </comment>
    <comment ref="C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Живешь вдвоем</t>
        </r>
      </text>
    </comment>
  </commentList>
</comments>
</file>

<file path=xl/sharedStrings.xml><?xml version="1.0" encoding="utf-8"?>
<sst xmlns="http://schemas.openxmlformats.org/spreadsheetml/2006/main" count="477" uniqueCount="371">
  <si>
    <t>Дата</t>
  </si>
  <si>
    <t>Место проведения</t>
  </si>
  <si>
    <t>Время</t>
  </si>
  <si>
    <t>Заказчик</t>
  </si>
  <si>
    <t>Наименование мероприятия</t>
  </si>
  <si>
    <t xml:space="preserve">Стоимость  (руб.) </t>
  </si>
  <si>
    <t>Цена (руб.)</t>
  </si>
  <si>
    <t xml:space="preserve">ИТОГО </t>
  </si>
  <si>
    <t>Кофе-брейк 1</t>
  </si>
  <si>
    <t>Кофе-брейк 2</t>
  </si>
  <si>
    <t>Кол-во номеров</t>
  </si>
  <si>
    <t>Кол-во суток</t>
  </si>
  <si>
    <t>Барбекю</t>
  </si>
  <si>
    <t>Форма оплаты</t>
  </si>
  <si>
    <t>Количество человек</t>
  </si>
  <si>
    <t>Питание</t>
  </si>
  <si>
    <t>ИТОГО за услуги залов и площадок (руб.)</t>
  </si>
  <si>
    <t>ДОЗАКАЗ</t>
  </si>
  <si>
    <t xml:space="preserve">ИТОГО по дополнительным услугам (руб.) </t>
  </si>
  <si>
    <t>ВСЕГО по мероприятию (руб.)</t>
  </si>
  <si>
    <t>ВСЕГО по мероприятию с учетом дозаказа (руб.)</t>
  </si>
  <si>
    <t>Флипчарт (с бумагой и маркерами)</t>
  </si>
  <si>
    <t>Плазменная панель (42'')</t>
  </si>
  <si>
    <t>от</t>
  </si>
  <si>
    <t>Радиомикрофон</t>
  </si>
  <si>
    <t>2.1. Заказчик оплачивает Исполнителю стоимость пакета услуг согласно следующему порядку:</t>
  </si>
  <si>
    <t>2.2. В случае отказа Заказчика от забронированного и подтвержденного пакета услуг, последний возмещает неустойку в следующем порядке:</t>
  </si>
  <si>
    <t>2. ПОРЯДОК РАСЧЕТОВ И ВНЕСЕНИЯ ИЗМЕНЕНИЙ:</t>
  </si>
  <si>
    <t>ИТОГО дозаказ (руб.)</t>
  </si>
  <si>
    <t>В том числе НДС</t>
  </si>
  <si>
    <t>Договор №</t>
  </si>
  <si>
    <t>Компания-плательщик</t>
  </si>
  <si>
    <t>Кол-во мест</t>
  </si>
  <si>
    <t xml:space="preserve">ИТОГО за основные места (руб.) </t>
  </si>
  <si>
    <t xml:space="preserve">ИТОГО за дополнительные места (руб.) </t>
  </si>
  <si>
    <t xml:space="preserve">5. Исполнитель организует питание по системе «шведский стол», если общее количество проживающих в пансионате гостей с питанием свыше 50 человек.
6. Исполнитель организует питание по системе комплексного обслуживания, если общее количество проживающих в пансионате гостей с питанием менее 50 человек.
</t>
  </si>
  <si>
    <t>2.6. Все изменения или дополнительные услуги после подписания Договора обсуждаются, и при необходимости оплачиваются отдельно.</t>
  </si>
  <si>
    <t>ПРОСИМ ПОДТВЕРДИТЬ ДАННОЕ ПРЕДЛОЖЕНИЕ ДО</t>
  </si>
  <si>
    <t xml:space="preserve">  при отказе за 21 день до даты заезда (мероприятия) в размере 20 % от стоимости Договора.</t>
  </si>
  <si>
    <t xml:space="preserve">  при отказе за 15 дней до даты заезда (мероприятия) в размере 50 % от стоимости Договора.</t>
  </si>
  <si>
    <t xml:space="preserve">  при отказе за 5 дней и менее до даты заезда (мероприятия) в размере 100% от стоимости Договора.</t>
  </si>
  <si>
    <t>Менеджер службы маркетинга и продаж</t>
  </si>
  <si>
    <t>Контакты</t>
  </si>
  <si>
    <t>Тип питания</t>
  </si>
  <si>
    <t>ИТОГО за оборудование (руб.)</t>
  </si>
  <si>
    <t>ИТОГО за услуги по транспорту (руб.)</t>
  </si>
  <si>
    <t xml:space="preserve">ИТОГО за услуги залов и площадок по спецтарифу (руб.) </t>
  </si>
  <si>
    <t xml:space="preserve">ИТОГО за оборудование по спецтарифу (руб.) </t>
  </si>
  <si>
    <t>ИТОГО за услуги по транспорту по спецтарифу (руб.)</t>
  </si>
  <si>
    <t>ИТОГО за основные места по спецтарифу (руб.)</t>
  </si>
  <si>
    <t>кол-во чел.</t>
  </si>
  <si>
    <t>Проектор (6000 Lm)</t>
  </si>
  <si>
    <t>Проектор (4000 Lm)</t>
  </si>
  <si>
    <t>9. Штраф за парковку в несогласованном месте – 2 500 руб. за машину в сутки.</t>
  </si>
  <si>
    <t>8. Штраф за порчу газона – 800 руб. за кв.м</t>
  </si>
  <si>
    <t>Сцена (блок 2,44 х 1,83)</t>
  </si>
  <si>
    <t xml:space="preserve">Данное ценовое предложение не является гарантированным бронированием. </t>
  </si>
  <si>
    <t>1. ПОРЯДОК ЗАКЛЮЧЕНИЯ ДОГОВОРА:</t>
  </si>
  <si>
    <t xml:space="preserve">      - 20% стоимости заказанных и подтвержденных Заказчиком пакета услуг в течение 5 дней после выставления счета Исполнителем; 
- оставшиеся 80% стоимости заказанных и подтвержденных Заказчиком пакета услуг не позднее 3 (трех) дней до начала заезда.</t>
  </si>
  <si>
    <t>Обслуживание напитками Заказчика</t>
  </si>
  <si>
    <t>* Цена включает НДС.</t>
  </si>
  <si>
    <t>Кофе-сервис</t>
  </si>
  <si>
    <t>1.1. Договор должен быть заключен, в течение 3(трех) дней после письменного подтверждения данного расчета по мероприятию.</t>
  </si>
  <si>
    <t>1.2. Бронь считается гарантированной только при подписании Договора в рамках перечня услуг согласно Дополнительного соглашения к Договору и предоплаты.</t>
  </si>
  <si>
    <t>Обслуживание мероприятия сверхустановленного времени</t>
  </si>
  <si>
    <t>УСЛУГИ ЗАЛОВ И ПЛОЩАДОК</t>
  </si>
  <si>
    <t>УСЛУГИ ПИТАНИЯ</t>
  </si>
  <si>
    <t>ОБОРУДОВАНИЕ</t>
  </si>
  <si>
    <t>ТРАНСПОРТНЫЕ УСЛУГИ</t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</si>
  <si>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>-ком. стандарт (двухместный)</t>
    </r>
  </si>
  <si>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>-ком. стандарт (одноместный)</t>
    </r>
  </si>
  <si>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>-ком. стандарт (двухместный)</t>
    </r>
  </si>
  <si>
    <r>
      <rPr>
        <b/>
        <sz val="11"/>
        <rFont val="Times New Roman"/>
        <family val="1"/>
      </rPr>
      <t>3</t>
    </r>
    <r>
      <rPr>
        <sz val="11"/>
        <rFont val="Times New Roman"/>
        <family val="1"/>
      </rPr>
      <t>-ком. стандарт (одноместный)</t>
    </r>
  </si>
  <si>
    <r>
      <rPr>
        <b/>
        <sz val="11"/>
        <rFont val="Times New Roman"/>
        <family val="1"/>
      </rPr>
      <t>3</t>
    </r>
    <r>
      <rPr>
        <sz val="11"/>
        <rFont val="Times New Roman"/>
        <family val="1"/>
      </rPr>
      <t>-ком. стандарт (двухместный)</t>
    </r>
  </si>
  <si>
    <r>
      <t>ОПЛАТА ЗА ШАТРОВУЮ КОНСТРУКЦИЮ ПРОИЗВОДИТСЯ НА СЧЕТ КОМПАНИИ-ЗАСТРОЙЩИКА</t>
    </r>
    <r>
      <rPr>
        <sz val="11"/>
        <color indexed="10"/>
        <rFont val="Times New Roman"/>
        <family val="1"/>
      </rPr>
      <t xml:space="preserve">.                     </t>
    </r>
    <r>
      <rPr>
        <u val="single"/>
        <sz val="11"/>
        <color indexed="10"/>
        <rFont val="Times New Roman"/>
        <family val="1"/>
      </rPr>
      <t>Кон.тел 956-82-68 Матросова  Елена (lena.matrosova@inter-co.ru )</t>
    </r>
  </si>
  <si>
    <r>
      <t xml:space="preserve">3. При обслуживании мероприятия  </t>
    </r>
    <r>
      <rPr>
        <b/>
        <sz val="11"/>
        <rFont val="Times New Roman"/>
        <family val="1"/>
      </rPr>
      <t>после 23.00</t>
    </r>
    <r>
      <rPr>
        <sz val="11"/>
        <rFont val="Times New Roman"/>
        <family val="1"/>
      </rPr>
      <t xml:space="preserve"> взимается оплата в размере стоимости аренды зала в час.</t>
    </r>
  </si>
  <si>
    <r>
      <t xml:space="preserve">7. Парковка на территории пансионата для непроживающих гостей - </t>
    </r>
    <r>
      <rPr>
        <b/>
        <sz val="11"/>
        <rFont val="Times New Roman"/>
        <family val="1"/>
      </rPr>
      <t>200 руб. за машину в сутки.</t>
    </r>
  </si>
  <si>
    <r>
      <t xml:space="preserve">2.3. Все изменения в программу мероприятия вносятся не позднее, чем </t>
    </r>
    <r>
      <rPr>
        <b/>
        <sz val="11"/>
        <rFont val="Times New Roman"/>
        <family val="1"/>
      </rPr>
      <t xml:space="preserve">за 5 (пять) рабочих дней </t>
    </r>
    <r>
      <rPr>
        <sz val="11"/>
        <rFont val="Times New Roman"/>
        <family val="1"/>
      </rPr>
      <t xml:space="preserve">до даты проведения мероприятия, оформляются в письменном виде и подписываются Сторонами. </t>
    </r>
  </si>
  <si>
    <r>
      <t xml:space="preserve">2.4. Списки с фамилиями проживающих гостей должны быть поданы не менее, чем </t>
    </r>
    <r>
      <rPr>
        <b/>
        <sz val="11"/>
        <rFont val="Times New Roman"/>
        <family val="1"/>
      </rPr>
      <t>за 3 (три) рабочих дня</t>
    </r>
    <r>
      <rPr>
        <sz val="11"/>
        <rFont val="Times New Roman"/>
        <family val="1"/>
      </rPr>
      <t xml:space="preserve"> до даты заезда.</t>
    </r>
  </si>
  <si>
    <r>
      <rPr>
        <b/>
        <sz val="11"/>
        <rFont val="Times New Roman"/>
        <family val="1"/>
      </rPr>
      <t>2.5.</t>
    </r>
    <r>
      <rPr>
        <b/>
        <sz val="11"/>
        <color indexed="10"/>
        <rFont val="Times New Roman"/>
        <family val="1"/>
      </rPr>
      <t xml:space="preserve"> В день заезда аннулирование бронирования и дополнительных услуг не принимается.</t>
    </r>
  </si>
  <si>
    <t>2. При использовании конференц-залов после 18.00 взимается почасовая оплата.</t>
  </si>
  <si>
    <t>Завтрак (шведский стол)</t>
  </si>
  <si>
    <t>Обед (шведский стол)</t>
  </si>
  <si>
    <t>Ужин (шведский стол)</t>
  </si>
  <si>
    <t>Банкетное обслуживание %</t>
  </si>
  <si>
    <t>Зал «Малый Екатерининский» 87 кв.м</t>
  </si>
  <si>
    <t>Зал «Большой Андреевский» 713 кв.м</t>
  </si>
  <si>
    <t>Зал «Малый Андреевский» 246 кв.м</t>
  </si>
  <si>
    <t>Зал «Троицкий» 240 кв.м</t>
  </si>
  <si>
    <t>Зал "Каминный" 60 кв.м</t>
  </si>
  <si>
    <t>Зал «Дмитровский» 40 кв.м</t>
  </si>
  <si>
    <t>Зал «Панорама» 144 кв.м</t>
  </si>
  <si>
    <t>Зал "Покровский"  37 кв.м</t>
  </si>
  <si>
    <t>Зал «Бизнес-центр» 23 кв.м</t>
  </si>
  <si>
    <t>Дозаправка генератора в час</t>
  </si>
  <si>
    <t>8 часов</t>
  </si>
  <si>
    <t>Услуги с использованием оборудования Заказчика</t>
  </si>
  <si>
    <t>УСЛУГИ АНИМАЦИИ</t>
  </si>
  <si>
    <t>ИТОГО за услуги анимации (руб.)</t>
  </si>
  <si>
    <t>ИТОГО за услуги анимации по спецтарифу (руб.)</t>
  </si>
  <si>
    <t>Услуги ведущего</t>
  </si>
  <si>
    <t>Развлекательные номера - скетчи</t>
  </si>
  <si>
    <t>10 мин</t>
  </si>
  <si>
    <t>Название мероприятия</t>
  </si>
  <si>
    <t>Форма проведения</t>
  </si>
  <si>
    <t>Кофе-брейк</t>
  </si>
  <si>
    <t>продолжительность не более 30 мин.</t>
  </si>
  <si>
    <t>Фуршет</t>
  </si>
  <si>
    <t>Банкет</t>
  </si>
  <si>
    <t>Пробковый сбор</t>
  </si>
  <si>
    <t>Пробковый сбор оплачивается отдельно на каждой площадке, где проводится мероприятие.</t>
  </si>
  <si>
    <t>Питание по системе шведский стол</t>
  </si>
  <si>
    <t>Перенос шведского стола в отдельный зал для отдельной группы не возможен.</t>
  </si>
  <si>
    <t>Сет-меню</t>
  </si>
  <si>
    <t>При заказе сет меню и шведского стола Шеф повар оставляет за собой право на замену блюд и типа питания</t>
  </si>
  <si>
    <t>РЕГЛАМЕНТ ПО УСЛУГАМ ПИТАНИЯ</t>
  </si>
  <si>
    <t>в течение всего мероприятия</t>
  </si>
  <si>
    <t>продолжительность не более 1 часа</t>
  </si>
  <si>
    <t>продолжительность не более 3-х часов</t>
  </si>
  <si>
    <t xml:space="preserve">продолжительность не более 5-ти часов </t>
  </si>
  <si>
    <t>Минимальная стоимость по меню</t>
  </si>
  <si>
    <t>Прочие примечания</t>
  </si>
  <si>
    <t>Оплачивается в случае завоза гостями своих алкогольных и безалкогольных  напитков. Кол-во неограничивается.</t>
  </si>
  <si>
    <t xml:space="preserve">Сет-меню накрывается от 1 до 50 человек, более 50 человек питание меняется на систему «Шведский Стол» без изменения цены. </t>
  </si>
  <si>
    <t>Мероприятия в летнем кафе</t>
  </si>
  <si>
    <t>Мебель (столы и стулья) с площадки не выносятся</t>
  </si>
  <si>
    <t>Приветственный коктейль                                    (welcome drink)</t>
  </si>
  <si>
    <t>Распитие алкогольных напитков на завтраках, обедах и ужинах не разрешается.</t>
  </si>
  <si>
    <t>Шведский стол накрывается от 50 человек в зале ресторана "Андреевский"</t>
  </si>
  <si>
    <t xml:space="preserve">Предоставление чая и кофе без ограничения.  Проводится в непосредственной близости от зала, в котором проходит мероприятие или в самом зале. Не предусматривает рассадки гостей за столами. Сервируется на фуршетной линии, устанавливаются коктейльные столы.                           </t>
  </si>
  <si>
    <t>Проводится в непосредственной близости от зала , в котором проходит мероприятие или в самом зале. Не предусматривает рассадки гостей за столами. Еда и напитки сервируются на фуршетной линии, устанавливаются коктейльные столы для гостей из расчета 5-8 человек за столом.                                   Скатерти синие или белые. Юбки терракотовые или белые.</t>
  </si>
  <si>
    <t>Сервируется в зоне, прилегающей к банкетному залу. Не предусматривает рассадки гостей за столами. Напитки и легкие закуски сервируются на фуршетной линии, устанавливаются коктейльные столы. Скатерти синие или белые. Юбки терракотовые или белые.</t>
  </si>
  <si>
    <t>Сервируется в банкетном зале, не предусматривает рассадку гостей за столами. Напитки, холодные и горячие закуски, основные блюда сервируются на фуршетных линиях. Скатерти синие или белые. Юбки терракотовые или белые.                                                                          Подразумевает частичное  самообслуживание.</t>
  </si>
  <si>
    <r>
      <t xml:space="preserve">Уличное мероприятие. Сервируется аналогично фуршету. </t>
    </r>
    <r>
      <rPr>
        <sz val="11"/>
        <color indexed="10"/>
        <rFont val="Calibri"/>
        <family val="2"/>
      </rPr>
      <t>По стандарту используется пластиковая посуда.</t>
    </r>
    <r>
      <rPr>
        <sz val="11"/>
        <rFont val="Calibri"/>
        <family val="2"/>
      </rPr>
      <t xml:space="preserve"> Подразумевает частичное  самообслуживание</t>
    </r>
  </si>
  <si>
    <t>Рассадка по типу "шведский стол"</t>
  </si>
  <si>
    <t>Перенос завтрака, обеда и ужина на 30 мин. - бесплатный. При превышении этого времени оплачивается стоимость аренды зала.</t>
  </si>
  <si>
    <t>В случае, если гости не успевают на завтрак, обед или ужин по системе "шведский стол", им может быть предоставлен завтрак, обед и ужин в ланч-боксах. Заказ обговаривается заранее с менеджером отдела продаж и маркетинга, не позднее, чем за 1 день до мероприятия.</t>
  </si>
  <si>
    <t>Еда и напитки сервируются на фуршетной линии, столы для гостей не сервируются. Может быть организована на любой площадке (и в помещениях и на улице). Меню - фуршета, барбекю, банкета.</t>
  </si>
  <si>
    <t>Стандартный регламент по времени</t>
  </si>
  <si>
    <t>Кол-во дней</t>
  </si>
  <si>
    <r>
      <t xml:space="preserve">Биотуалет </t>
    </r>
    <r>
      <rPr>
        <sz val="9"/>
        <rFont val="Times New Roman"/>
        <family val="1"/>
      </rPr>
      <t>(кабина с умывальником)</t>
    </r>
  </si>
  <si>
    <t>час</t>
  </si>
  <si>
    <t>Изменение рассадки</t>
  </si>
  <si>
    <t>чел.</t>
  </si>
  <si>
    <t>Кол-во чел.</t>
  </si>
  <si>
    <t>Цена         (руб.)</t>
  </si>
  <si>
    <t xml:space="preserve">Фуршет </t>
  </si>
  <si>
    <t xml:space="preserve">Чехлы на стулья </t>
  </si>
  <si>
    <t>Кол-во шт.</t>
  </si>
  <si>
    <t>Цена           (руб.)</t>
  </si>
  <si>
    <t>Услуги тех.специалиста по подключению</t>
  </si>
  <si>
    <t>Цена               (руб.)</t>
  </si>
  <si>
    <r>
      <t xml:space="preserve">Услуги ди-джея </t>
    </r>
    <r>
      <rPr>
        <i/>
        <sz val="9"/>
        <rFont val="Times New Roman"/>
        <family val="1"/>
      </rPr>
      <t>(не вкл. звукового и светового оборудования)</t>
    </r>
  </si>
  <si>
    <t>В случае проведения вне основного здания отеля - обслуживание 15%</t>
  </si>
  <si>
    <t xml:space="preserve">В случае проведения вне основного здания отеля - обслуживание 15%.                                  В случае проведения на улице дополнительно 150 руб. за обслуживание стеклом и фарфором.                                       </t>
  </si>
  <si>
    <t xml:space="preserve">В случае проведения вне основного здания отеля - обслуживание 15%.                                                    В случае проведения на улице дополнительно 150 руб. за обслуживание стеклом и фарфором. </t>
  </si>
  <si>
    <t>Сервируется за общим или отдельными банкетными столами (полная сервировка) с рассадкой гостей и предполагает полное обслуживание гостей официантами.                                                                                                                           Круглые столы диаметр - 1,8 на 10-12 чел.                    Круглые столы диаметр 1.2 до 5-7 чел.                                                                                                                 Чехлы на стулья - белые и бежевые (100 руб. шт.).                                      Скатерти - белые.                                                                                                                   При банкете в зале "Большой Андреевский" прямоугольные столы на 8 чел. + стулья без чехлов</t>
  </si>
  <si>
    <t>Бассейн (длина 25 м)</t>
  </si>
  <si>
    <t>Проведение тимбилдинга</t>
  </si>
  <si>
    <t>Разработка индивидуального сценария</t>
  </si>
  <si>
    <t>Услуги аниматора</t>
  </si>
  <si>
    <r>
      <t xml:space="preserve">Спортивно-развлекательные эстафеты </t>
    </r>
    <r>
      <rPr>
        <i/>
        <sz val="9"/>
        <rFont val="Times New Roman"/>
        <family val="1"/>
      </rPr>
      <t>(вкл. реквизит)</t>
    </r>
  </si>
  <si>
    <t>Скидка %</t>
  </si>
  <si>
    <t>Комплекс "Клязьма"</t>
  </si>
  <si>
    <t>УСЛУГИ КОННОГО КЛУБА</t>
  </si>
  <si>
    <t>ИТОГО за проживание (руб.)</t>
  </si>
  <si>
    <t>ИТОГО за меню (руб.)</t>
  </si>
  <si>
    <t>НАПИТКИ</t>
  </si>
  <si>
    <t xml:space="preserve">Минеральная вода (в зал) </t>
  </si>
  <si>
    <t>ИТОГО за напитки (руб.)</t>
  </si>
  <si>
    <t xml:space="preserve">ВСЕГО за напитки (руб.) </t>
  </si>
  <si>
    <t>Скидка на меню %</t>
  </si>
  <si>
    <t>Обслуживание стеклянной посудой на улице</t>
  </si>
  <si>
    <t>ОТМЕНА БРОНИ БЕЗ ШТРАФНЫХ САНКЦИЙ ДО</t>
  </si>
  <si>
    <t>Генератор (30 кВт) не более 8 часов</t>
  </si>
  <si>
    <t>Коды услуг</t>
  </si>
  <si>
    <r>
      <t xml:space="preserve">Открытая площадка </t>
    </r>
    <r>
      <rPr>
        <i/>
        <sz val="10"/>
        <rFont val="Times New Roman"/>
        <family val="1"/>
      </rPr>
      <t>(поляна)</t>
    </r>
  </si>
  <si>
    <r>
      <t xml:space="preserve">Открытая площадка </t>
    </r>
    <r>
      <rPr>
        <i/>
        <sz val="10"/>
        <rFont val="Times New Roman"/>
        <family val="1"/>
      </rPr>
      <t>(футбольное поле)</t>
    </r>
  </si>
  <si>
    <r>
      <t xml:space="preserve">Открытая площадка </t>
    </r>
    <r>
      <rPr>
        <i/>
        <sz val="10"/>
        <rFont val="Times New Roman"/>
        <family val="1"/>
      </rPr>
      <t xml:space="preserve">(волейбольная площадка) </t>
    </r>
  </si>
  <si>
    <r>
      <t xml:space="preserve">Открытая площадка </t>
    </r>
    <r>
      <rPr>
        <i/>
        <sz val="10"/>
        <rFont val="Times New Roman"/>
        <family val="1"/>
      </rPr>
      <t>(теннисный корт)</t>
    </r>
  </si>
  <si>
    <r>
      <t xml:space="preserve">Открытая площадка </t>
    </r>
    <r>
      <rPr>
        <i/>
        <sz val="10"/>
        <rFont val="Times New Roman"/>
        <family val="1"/>
      </rPr>
      <t>(гольф-поле)</t>
    </r>
  </si>
  <si>
    <r>
      <t xml:space="preserve">Открытая площадка </t>
    </r>
    <r>
      <rPr>
        <i/>
        <sz val="10"/>
        <rFont val="Times New Roman"/>
        <family val="1"/>
      </rPr>
      <t>(каток)</t>
    </r>
  </si>
  <si>
    <t>Стоянка теплохода на причале</t>
  </si>
  <si>
    <r>
      <t xml:space="preserve">Открытая площадка </t>
    </r>
    <r>
      <rPr>
        <i/>
        <sz val="10"/>
        <rFont val="Times New Roman"/>
        <family val="1"/>
      </rPr>
      <t>(причал)</t>
    </r>
  </si>
  <si>
    <t>Бильярд</t>
  </si>
  <si>
    <t>Парковка</t>
  </si>
  <si>
    <t>Коньки</t>
  </si>
  <si>
    <t>Лыжи</t>
  </si>
  <si>
    <t>Релакс-колыбель</t>
  </si>
  <si>
    <t>Кедровая бочка</t>
  </si>
  <si>
    <t>Катание на лошади</t>
  </si>
  <si>
    <t>Катание на санях</t>
  </si>
  <si>
    <t>в час</t>
  </si>
  <si>
    <r>
      <t xml:space="preserve">Место для пикника </t>
    </r>
    <r>
      <rPr>
        <i/>
        <sz val="10"/>
        <rFont val="Times New Roman"/>
        <family val="1"/>
      </rPr>
      <t>(беседка)</t>
    </r>
  </si>
  <si>
    <t>Швартовка теплохода (высадка/посадка)</t>
  </si>
  <si>
    <t>30 мин.</t>
  </si>
  <si>
    <t>3 часа</t>
  </si>
  <si>
    <t>"Лодочная станция"</t>
  </si>
  <si>
    <t>Система звукоусиления 1 кВт</t>
  </si>
  <si>
    <t>Система звукоусиления 2 кВт</t>
  </si>
  <si>
    <t>Экран прямой проекции 2,0 х 3,0</t>
  </si>
  <si>
    <t>Костюмированная встреча гостей</t>
  </si>
  <si>
    <t>Счет на доплату №</t>
  </si>
  <si>
    <t>Счет на предоплату №</t>
  </si>
  <si>
    <t xml:space="preserve">3 000 руб. + 10% обслуживание                                                        (не включает алкогольные напитки).                                      </t>
  </si>
  <si>
    <t>Для расчета по оборудованию необходимо предоставить точное ТЗ</t>
  </si>
  <si>
    <t xml:space="preserve">Караоке </t>
  </si>
  <si>
    <t xml:space="preserve">Веломобиль </t>
  </si>
  <si>
    <t>шт.</t>
  </si>
  <si>
    <t>1 пара</t>
  </si>
  <si>
    <t>без питания</t>
  </si>
  <si>
    <r>
      <t xml:space="preserve">Категория номера </t>
    </r>
    <r>
      <rPr>
        <sz val="11"/>
        <color indexed="17"/>
        <rFont val="Times New Roman"/>
        <family val="1"/>
      </rPr>
      <t>(дополнительные места)</t>
    </r>
  </si>
  <si>
    <r>
      <rPr>
        <b/>
        <sz val="11"/>
        <color indexed="17"/>
        <rFont val="Times New Roman"/>
        <family val="1"/>
      </rPr>
      <t>3</t>
    </r>
    <r>
      <rPr>
        <sz val="11"/>
        <color indexed="17"/>
        <rFont val="Times New Roman"/>
        <family val="1"/>
      </rPr>
      <t>-ком. стандарт</t>
    </r>
  </si>
  <si>
    <t>*В стоимость входит: проживание без питания, посещение бассейна и тренажерного зала, парковка (при наличии машиномест)</t>
  </si>
  <si>
    <t>Б.Екатерининский</t>
  </si>
  <si>
    <t>мероприятие</t>
  </si>
  <si>
    <r>
      <t xml:space="preserve">Настольный тенис </t>
    </r>
    <r>
      <rPr>
        <i/>
        <sz val="10"/>
        <rFont val="Times New Roman"/>
        <family val="1"/>
      </rPr>
      <t>(стол + 2 ракетки + мяч)</t>
    </r>
  </si>
  <si>
    <t>Велосипед</t>
  </si>
  <si>
    <t>Мяч футбольный, воллейбольный, баскетбольный</t>
  </si>
  <si>
    <t>Дополнительная смена белья</t>
  </si>
  <si>
    <t xml:space="preserve">Тапочки одноразовые </t>
  </si>
  <si>
    <t xml:space="preserve">Пуфик </t>
  </si>
  <si>
    <t>Сауна I корпус (1-6 чел.) с 10:00 до 18:00</t>
  </si>
  <si>
    <t>Сауна I корпус (1-6 чел.) с 18:00 до 22:00</t>
  </si>
  <si>
    <t>30 мин. / 1 чел.</t>
  </si>
  <si>
    <r>
      <rPr>
        <sz val="11"/>
        <rFont val="Times New Roman"/>
        <family val="1"/>
      </rPr>
      <t>4.</t>
    </r>
    <r>
      <rPr>
        <b/>
        <sz val="11"/>
        <rFont val="Times New Roman"/>
        <family val="1"/>
      </rPr>
      <t xml:space="preserve"> Время проведения мероприятий на улице ограничено строго до 22.00.</t>
    </r>
  </si>
  <si>
    <t>"Беседка на гольф-поле"</t>
  </si>
  <si>
    <t xml:space="preserve">ИТОГО за меню по спецтарифу (руб.) </t>
  </si>
  <si>
    <t>б/н</t>
  </si>
  <si>
    <t>РАСЧЕТ по мероприятию - 1</t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</si>
  <si>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>-ком. стандарт (одноместный)</t>
    </r>
  </si>
  <si>
    <t>ИТОГО за услуги питания (руб.)</t>
  </si>
  <si>
    <t xml:space="preserve">Настольный футбол </t>
  </si>
  <si>
    <t>2 шт</t>
  </si>
  <si>
    <t>1 шт</t>
  </si>
  <si>
    <t>10 шт</t>
  </si>
  <si>
    <t>Ракетки для тенниса / бадминтона 4 шт. / хоккейная клюшка</t>
  </si>
  <si>
    <t>20 шт</t>
  </si>
  <si>
    <t>Дополнительное оборудование (Приложение №…)</t>
  </si>
  <si>
    <t>Свадебный эскорт</t>
  </si>
  <si>
    <t>SOC</t>
  </si>
  <si>
    <t>CORP-</t>
  </si>
  <si>
    <t>CORP+</t>
  </si>
  <si>
    <t>PRIVAT</t>
  </si>
  <si>
    <t>ИСТОЧНИК</t>
  </si>
  <si>
    <t>СВАДЬБА</t>
  </si>
  <si>
    <t>ДР</t>
  </si>
  <si>
    <t>СПОРТ</t>
  </si>
  <si>
    <t>КОНФЕРЕНЦ</t>
  </si>
  <si>
    <t>ТИМБИЛД</t>
  </si>
  <si>
    <t>ТРЕК</t>
  </si>
  <si>
    <t>ТИП</t>
  </si>
  <si>
    <t>АГЕНТСТВО</t>
  </si>
  <si>
    <t>ПРЯМОЙ КЛИЕНТ</t>
  </si>
  <si>
    <t>Дата мероприятия</t>
  </si>
  <si>
    <t>Продление работы лобби-бара</t>
  </si>
  <si>
    <r>
      <t xml:space="preserve">Открытая площадка </t>
    </r>
    <r>
      <rPr>
        <i/>
        <sz val="10"/>
        <rFont val="Times New Roman"/>
        <family val="1"/>
      </rPr>
      <t>(Летнее кафе)</t>
    </r>
  </si>
  <si>
    <t>Кол-во чел. / шт.</t>
  </si>
  <si>
    <t>Кол-во час. / шт.</t>
  </si>
  <si>
    <t>Кол-во час. / чел.</t>
  </si>
  <si>
    <t xml:space="preserve">Услуги повара </t>
  </si>
  <si>
    <t>Услуги официанта</t>
  </si>
  <si>
    <t>Парковка автотранспорта</t>
  </si>
  <si>
    <r>
      <t xml:space="preserve">Канцелярские принадлежности                        </t>
    </r>
    <r>
      <rPr>
        <i/>
        <sz val="9"/>
        <rFont val="Times New Roman"/>
        <family val="1"/>
      </rPr>
      <t>(ручка+бумага А5)</t>
    </r>
  </si>
  <si>
    <r>
      <t xml:space="preserve">Автобус на 42 места                                            </t>
    </r>
    <r>
      <rPr>
        <i/>
        <sz val="11"/>
        <rFont val="Times New Roman"/>
        <family val="1"/>
      </rPr>
      <t xml:space="preserve">(Бабушкинская - Клязьма) </t>
    </r>
  </si>
  <si>
    <t xml:space="preserve">ВЫПУСКНОЙ </t>
  </si>
  <si>
    <r>
      <t>КАТЕГОРИЯ НОМЕРА</t>
    </r>
    <r>
      <rPr>
        <sz val="11"/>
        <rFont val="Times New Roman"/>
        <family val="1"/>
      </rPr>
      <t xml:space="preserve"> (основные места)</t>
    </r>
  </si>
  <si>
    <t>НИЗКИЙ СЕЗОН</t>
  </si>
  <si>
    <t>ВЫСОКИЙ СЕЗОН</t>
  </si>
  <si>
    <r>
      <rPr>
        <b/>
        <sz val="11"/>
        <rFont val="Times New Roman"/>
        <family val="1"/>
      </rPr>
      <t>3</t>
    </r>
    <r>
      <rPr>
        <sz val="11"/>
        <rFont val="Times New Roman"/>
        <family val="1"/>
      </rPr>
      <t>-ком. стандарт (трехместный)</t>
    </r>
  </si>
  <si>
    <t>500 руб. + 10% обслуживание</t>
  </si>
  <si>
    <t>ИТОГО за дополнительные места по спецтарифу (руб.)</t>
  </si>
  <si>
    <t>НОВЫЙ ГОД</t>
  </si>
  <si>
    <r>
      <t xml:space="preserve">Открытая площадка </t>
    </r>
    <r>
      <rPr>
        <i/>
        <sz val="10"/>
        <rFont val="Times New Roman"/>
        <family val="1"/>
      </rPr>
      <t>(пирс)</t>
    </r>
  </si>
  <si>
    <t>Катамаран</t>
  </si>
  <si>
    <t>сутки</t>
  </si>
  <si>
    <t>до 5 часов</t>
  </si>
  <si>
    <t>Услуги звукорежиссера / светорежисера</t>
  </si>
  <si>
    <t>08.00-11.00</t>
  </si>
  <si>
    <t>13.00-15.00</t>
  </si>
  <si>
    <t>19.00-21.00</t>
  </si>
  <si>
    <t>Ежедневно:                           Завтрак - 08.00- 11.00                                                                              Обед - 13.00-15.00                                                              Ужин - 19.00-21.00</t>
  </si>
  <si>
    <t>Ставим на большой и малый шатры</t>
  </si>
  <si>
    <t>Маломерное судно "Фантом" до 9 человек</t>
  </si>
  <si>
    <t>1 шт.</t>
  </si>
  <si>
    <t>для детей с 6 до 12 лет</t>
  </si>
  <si>
    <r>
      <rPr>
        <b/>
        <sz val="11"/>
        <color indexed="17"/>
        <rFont val="Times New Roman"/>
        <family val="1"/>
      </rPr>
      <t>2</t>
    </r>
    <r>
      <rPr>
        <sz val="11"/>
        <color indexed="17"/>
        <rFont val="Times New Roman"/>
        <family val="1"/>
      </rPr>
      <t>-ком. стандарт</t>
    </r>
  </si>
  <si>
    <r>
      <t xml:space="preserve">Автобус на 17 мест                                                 </t>
    </r>
    <r>
      <rPr>
        <i/>
        <sz val="11"/>
        <rFont val="Times New Roman"/>
        <family val="1"/>
      </rPr>
      <t>(Бабушкинская - Клязьма)</t>
    </r>
  </si>
  <si>
    <t>250 руб. + 10% обслуживание</t>
  </si>
  <si>
    <t>300 руб. + 10% обслуживание</t>
  </si>
  <si>
    <t xml:space="preserve">2 100 руб. + 10% обслуживание                                      (не включает алкогольные напитки).                          </t>
  </si>
  <si>
    <t xml:space="preserve">2200 руб. + 10% обслуживание                              (не включает алкогольные напитки) с одноразовой посудой.                                                                  </t>
  </si>
  <si>
    <t>500 руб. на чел. на одно мероприятие</t>
  </si>
  <si>
    <t>Согласуются с менеджером службы продаж</t>
  </si>
  <si>
    <t>(498) 705-5460               доб.5040</t>
  </si>
  <si>
    <t>"Спорт Холл" 950 кв.м</t>
  </si>
  <si>
    <r>
      <t xml:space="preserve">Зал "Большой Екатерининский" 500 кв.м  </t>
    </r>
    <r>
      <rPr>
        <i/>
        <sz val="9"/>
        <rFont val="Times New Roman"/>
        <family val="1"/>
      </rPr>
      <t>(звуковое оборудование Meyer Sound, сцена, экран 4х6, 2 микрофона)</t>
    </r>
  </si>
  <si>
    <t>Переговорная комната 35 кв.м</t>
  </si>
  <si>
    <t>Лазерная указка / кликер</t>
  </si>
  <si>
    <t xml:space="preserve">Предоставление доступа к WiFi каналу до 100 мБ </t>
  </si>
  <si>
    <t>Предоставление доступа к WiFi каналу до 1 гБ</t>
  </si>
  <si>
    <r>
      <t xml:space="preserve">ИТОГО за услуги конного клуба (руб.) </t>
    </r>
    <r>
      <rPr>
        <i/>
        <sz val="11"/>
        <rFont val="Times New Roman"/>
        <family val="1"/>
      </rPr>
      <t>НДС не облагается</t>
    </r>
  </si>
  <si>
    <t>УСЛУГИ ПРОКАТА ТРАНСПОРТНЫХ СРЕДСТВ</t>
  </si>
  <si>
    <r>
      <t xml:space="preserve">ИТОГО за услуги проката транспортных средств (руб.) </t>
    </r>
    <r>
      <rPr>
        <i/>
        <sz val="11"/>
        <rFont val="Times New Roman"/>
        <family val="1"/>
      </rPr>
      <t>НДС не облагается</t>
    </r>
  </si>
  <si>
    <t>Сопровождение инструктора на каждые 5 единиц техники</t>
  </si>
  <si>
    <t>Доплата за пассажира</t>
  </si>
  <si>
    <t>Прокат костюма влагозащитного</t>
  </si>
  <si>
    <t>60 минут</t>
  </si>
  <si>
    <t>30 минут</t>
  </si>
  <si>
    <t xml:space="preserve">СТОИМОСТЬ ДЛЯ ГРУПП:                                                                    завтрак 600 рублей                                                   обед 700 рублей                                                           ужин 700 рублей                                                                                              </t>
  </si>
  <si>
    <t xml:space="preserve">СТОИМОСТЬ:                                                                    завтрак 700 рублей                                                   обед 800 рублей                                                           ужин 800 рублей                                                                                              </t>
  </si>
  <si>
    <t>УСЛУГИ ДОПОЛНИТЕЛЬНЫХ ПЛОЩАДОК</t>
  </si>
  <si>
    <r>
      <t xml:space="preserve">ИТОГО за услуги дополнительных площадок (руб.) </t>
    </r>
    <r>
      <rPr>
        <i/>
        <sz val="11"/>
        <rFont val="Times New Roman"/>
        <family val="1"/>
      </rPr>
      <t>НДС не облагается</t>
    </r>
  </si>
  <si>
    <t>УСЛУГИ СЕКТОРА "ТИР"</t>
  </si>
  <si>
    <r>
      <t xml:space="preserve">Сектор «Тир» (2 ружья + пистолет)                             </t>
    </r>
    <r>
      <rPr>
        <i/>
        <sz val="10"/>
        <rFont val="Times New Roman"/>
        <family val="1"/>
      </rPr>
      <t>2 часа 600 выстрелов</t>
    </r>
  </si>
  <si>
    <r>
      <t xml:space="preserve">Дополнительные выстрелы                                          </t>
    </r>
    <r>
      <rPr>
        <i/>
        <sz val="10"/>
        <rFont val="Times New Roman"/>
        <family val="1"/>
      </rPr>
      <t>1 час 100 выстрелов</t>
    </r>
  </si>
  <si>
    <r>
      <t xml:space="preserve">ИТОГО за услуги сектора "Тир" (руб.) </t>
    </r>
    <r>
      <rPr>
        <i/>
        <sz val="11"/>
        <rFont val="Times New Roman"/>
        <family val="1"/>
      </rPr>
      <t>НДС не облагается</t>
    </r>
  </si>
  <si>
    <t>УСЛУГИ ПЕЙТБОЛ / ЛАЗЕРТАГ</t>
  </si>
  <si>
    <r>
      <t xml:space="preserve">ИТОГО за услуги пеинтбол / лазертаг (руб.) </t>
    </r>
    <r>
      <rPr>
        <i/>
        <sz val="11"/>
        <rFont val="Times New Roman"/>
        <family val="1"/>
      </rPr>
      <t>НДС не облагается</t>
    </r>
  </si>
  <si>
    <t>УСЛУГИ ДОПОЛНИТЕЛЬНОГО ОБОРУДОВАНИЯ</t>
  </si>
  <si>
    <t>Пейнтбол (1,5-2 часа)</t>
  </si>
  <si>
    <t>Лазертаг для организованных групп (1 час)</t>
  </si>
  <si>
    <t>Лазертаг для организованных групп (2 часа)</t>
  </si>
  <si>
    <t>Минимум 10 человек</t>
  </si>
  <si>
    <r>
      <t xml:space="preserve">ИТОГО за услуги дополнительного оборудования (руб.) </t>
    </r>
    <r>
      <rPr>
        <i/>
        <sz val="11"/>
        <rFont val="Times New Roman"/>
        <family val="1"/>
      </rPr>
      <t>НДС не облагается</t>
    </r>
  </si>
  <si>
    <t>«Подиум большой с шатром»  500 кв.м.</t>
  </si>
  <si>
    <t>«Подиум малый с шатром»  200 кв.м</t>
  </si>
  <si>
    <t>ЗАСЕЛЕНИЕ - с 18.00, РАСЧЕТНЫЙ ЧАС - 15.00</t>
  </si>
  <si>
    <t>Прокат квадроцикла</t>
  </si>
  <si>
    <t xml:space="preserve">Прокат квадроцикла </t>
  </si>
  <si>
    <r>
      <t xml:space="preserve">ИТОГО за услуги дополнительных площадок по спецтарифу (руб.) </t>
    </r>
    <r>
      <rPr>
        <i/>
        <sz val="11"/>
        <rFont val="Times New Roman"/>
        <family val="1"/>
      </rPr>
      <t>НДС не облагается</t>
    </r>
  </si>
  <si>
    <r>
      <t xml:space="preserve">Дополнительное оборудование                                  </t>
    </r>
    <r>
      <rPr>
        <i/>
        <sz val="10"/>
        <color indexed="12"/>
        <rFont val="Times New Roman"/>
        <family val="1"/>
      </rPr>
      <t>(проектор 5 000 Lm + техник)</t>
    </r>
  </si>
  <si>
    <r>
      <t>Дополнительное оборудование</t>
    </r>
    <r>
      <rPr>
        <i/>
        <sz val="10"/>
        <color indexed="12"/>
        <rFont val="Times New Roman"/>
        <family val="1"/>
      </rPr>
      <t xml:space="preserve">                                      (проектор 12 000 Lm + техник)</t>
    </r>
  </si>
  <si>
    <r>
      <t xml:space="preserve">Светодиодный экран 5*3                                                     </t>
    </r>
    <r>
      <rPr>
        <i/>
        <sz val="10"/>
        <color indexed="12"/>
        <rFont val="Times New Roman"/>
        <family val="1"/>
      </rPr>
      <t>(включена коммутация и техник)</t>
    </r>
  </si>
  <si>
    <r>
      <t xml:space="preserve">Светодиодный экран 4*3                                             </t>
    </r>
    <r>
      <rPr>
        <i/>
        <sz val="10"/>
        <color indexed="12"/>
        <rFont val="Times New Roman"/>
        <family val="1"/>
      </rPr>
      <t>(включена коммутация и техник)</t>
    </r>
  </si>
  <si>
    <r>
      <t xml:space="preserve">Светодиодный экран 3*2                                  </t>
    </r>
    <r>
      <rPr>
        <i/>
        <sz val="10"/>
        <color indexed="12"/>
        <rFont val="Times New Roman"/>
        <family val="1"/>
      </rPr>
      <t>(включена коммутация и техник)</t>
    </r>
  </si>
  <si>
    <t>БОГДАНОВ СЕРГЕЙ</t>
  </si>
  <si>
    <t>с 19 по 20 июня 2021 г.</t>
  </si>
  <si>
    <t>ТИМБ</t>
  </si>
  <si>
    <t>до 22.00</t>
  </si>
  <si>
    <t xml:space="preserve">Барбекю </t>
  </si>
  <si>
    <t>Напитки на барбекю</t>
  </si>
  <si>
    <t>???</t>
  </si>
  <si>
    <r>
      <t xml:space="preserve">1. Установленное время питания в ресторане отеля:                                                                                                                        </t>
    </r>
    <r>
      <rPr>
        <b/>
        <sz val="11"/>
        <rFont val="Times New Roman"/>
        <family val="1"/>
      </rPr>
      <t>завтрак 08.00 – 11.00, обед  13.00 –  15.00, ужин 19.00 – 21.00</t>
    </r>
  </si>
  <si>
    <t>опция</t>
  </si>
  <si>
    <t>19-20.06.21</t>
  </si>
  <si>
    <t>БОНУС</t>
  </si>
  <si>
    <t>Завьялова Вероника</t>
  </si>
  <si>
    <t>Отель</t>
  </si>
  <si>
    <t>кол-во</t>
  </si>
  <si>
    <t>Барбекю стекло</t>
  </si>
  <si>
    <t>Завтрак</t>
  </si>
  <si>
    <t>Без отеля</t>
  </si>
  <si>
    <t>Отлель 1</t>
  </si>
  <si>
    <t>Отель 2</t>
  </si>
  <si>
    <t>Расчет</t>
  </si>
  <si>
    <t>Общие расходы</t>
  </si>
  <si>
    <t>Спирт</t>
  </si>
  <si>
    <t>Кол-во чел</t>
  </si>
  <si>
    <t>Взнос на благотворительность</t>
  </si>
  <si>
    <t>ИТОГО</t>
  </si>
  <si>
    <t>м с отелем</t>
  </si>
  <si>
    <t>ж с отелем</t>
  </si>
  <si>
    <t>м без отеля</t>
  </si>
  <si>
    <t>ж без отеля</t>
  </si>
  <si>
    <t xml:space="preserve">Отель </t>
  </si>
  <si>
    <t>Спирт, нарезка</t>
  </si>
  <si>
    <t>прайс</t>
  </si>
  <si>
    <t>Аренда беседки +техника</t>
  </si>
  <si>
    <t>СПЕЦТАРИФ!!! выбрать по прайсу: б/а напитки, остальные можно свои без пробки</t>
  </si>
  <si>
    <t>Номера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</si>
</sst>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[$-FC19]dd\ mmmm\ yyyy\ \г\.;@"/>
    <numFmt numFmtId="189" formatCode="[$$-C09]#,##0.00"/>
    <numFmt numFmtId="190" formatCode="[$-FC19]d\ mmmm\ yyyy\ &quot;г.&quot;"/>
    <numFmt numFmtId="191" formatCode="dd/mm/yy;@"/>
    <numFmt numFmtId="192" formatCode="#,##0.0"/>
    <numFmt numFmtId="193" formatCode="0.0"/>
    <numFmt numFmtId="194" formatCode="#,##0.00[$р.-419]"/>
    <numFmt numFmtId="195" formatCode="#,##0.00&quot;р.&quot;"/>
    <numFmt numFmtId="196" formatCode="[$$-C09]#,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&quot; &quot;##0.00"/>
    <numFmt numFmtId="202" formatCode="#&quot; &quot;##0.00&quot; &quot;"/>
  </numFmts>
  <fonts count="11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2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i/>
      <sz val="10"/>
      <color indexed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Times New Roman"/>
      <family val="1"/>
    </font>
    <font>
      <i/>
      <sz val="11"/>
      <color indexed="17"/>
      <name val="Times New Roman"/>
      <family val="1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color indexed="63"/>
      <name val="Times New Roman"/>
      <family val="1"/>
    </font>
    <font>
      <b/>
      <i/>
      <sz val="9"/>
      <color indexed="63"/>
      <name val="Times New Roman"/>
      <family val="1"/>
    </font>
    <font>
      <b/>
      <sz val="9"/>
      <color indexed="17"/>
      <name val="Times New Roman"/>
      <family val="1"/>
    </font>
    <font>
      <i/>
      <sz val="10"/>
      <color indexed="17"/>
      <name val="Times New Roman"/>
      <family val="1"/>
    </font>
    <font>
      <i/>
      <sz val="10"/>
      <color indexed="10"/>
      <name val="Times New Roman"/>
      <family val="1"/>
    </font>
    <font>
      <sz val="9"/>
      <color indexed="63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Times New Roman"/>
      <family val="1"/>
    </font>
    <font>
      <i/>
      <sz val="11"/>
      <color rgb="FF008000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9"/>
      <color theme="1" tint="0.34999001026153564"/>
      <name val="Times New Roman"/>
      <family val="1"/>
    </font>
    <font>
      <b/>
      <i/>
      <sz val="9"/>
      <color theme="1" tint="0.34999001026153564"/>
      <name val="Times New Roman"/>
      <family val="1"/>
    </font>
    <font>
      <b/>
      <sz val="9"/>
      <color rgb="FF006600"/>
      <name val="Times New Roman"/>
      <family val="1"/>
    </font>
    <font>
      <b/>
      <sz val="11"/>
      <color rgb="FF006600"/>
      <name val="Times New Roman"/>
      <family val="1"/>
    </font>
    <font>
      <i/>
      <sz val="10"/>
      <color rgb="FF006600"/>
      <name val="Times New Roman"/>
      <family val="1"/>
    </font>
    <font>
      <sz val="11"/>
      <color rgb="FF0066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theme="1" tint="0.34999001026153564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8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b/>
      <i/>
      <sz val="10"/>
      <color rgb="FF0000FF"/>
      <name val="Times New Roman"/>
      <family val="1"/>
    </font>
    <font>
      <b/>
      <sz val="12"/>
      <color rgb="FF0000FF"/>
      <name val="Times New Roman"/>
      <family val="1"/>
    </font>
    <font>
      <i/>
      <sz val="10"/>
      <color rgb="FF0000FF"/>
      <name val="Times New Roman"/>
      <family val="1"/>
    </font>
    <font>
      <sz val="12"/>
      <color rgb="FF0000FF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2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4" fontId="9" fillId="5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91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right" vertical="center"/>
    </xf>
    <xf numFmtId="0" fontId="86" fillId="0" borderId="0" xfId="0" applyFont="1" applyFill="1" applyAlignment="1">
      <alignment horizontal="left" vertical="center"/>
    </xf>
    <xf numFmtId="4" fontId="9" fillId="0" borderId="13" xfId="0" applyNumberFormat="1" applyFont="1" applyFill="1" applyBorder="1" applyAlignment="1">
      <alignment horizontal="right" vertical="center"/>
    </xf>
    <xf numFmtId="4" fontId="9" fillId="17" borderId="13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9" fillId="33" borderId="13" xfId="0" applyFont="1" applyFill="1" applyBorder="1" applyAlignment="1">
      <alignment horizontal="left" vertical="center" wrapText="1"/>
    </xf>
    <xf numFmtId="191" fontId="9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4" fontId="9" fillId="34" borderId="13" xfId="0" applyNumberFormat="1" applyFont="1" applyFill="1" applyBorder="1" applyAlignment="1">
      <alignment horizontal="right" vertical="center"/>
    </xf>
    <xf numFmtId="4" fontId="9" fillId="33" borderId="13" xfId="0" applyNumberFormat="1" applyFont="1" applyFill="1" applyBorder="1" applyAlignment="1">
      <alignment horizontal="right" vertical="center"/>
    </xf>
    <xf numFmtId="0" fontId="9" fillId="1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91" fontId="9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87" fillId="0" borderId="15" xfId="0" applyFont="1" applyFill="1" applyBorder="1" applyAlignment="1">
      <alignment horizontal="left" vertical="center"/>
    </xf>
    <xf numFmtId="4" fontId="87" fillId="0" borderId="13" xfId="0" applyNumberFormat="1" applyFont="1" applyFill="1" applyBorder="1" applyAlignment="1">
      <alignment horizontal="right" vertical="center"/>
    </xf>
    <xf numFmtId="0" fontId="87" fillId="0" borderId="0" xfId="0" applyFont="1" applyFill="1" applyAlignment="1">
      <alignment horizontal="left" vertical="center"/>
    </xf>
    <xf numFmtId="0" fontId="77" fillId="0" borderId="13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/>
    </xf>
    <xf numFmtId="0" fontId="9" fillId="11" borderId="13" xfId="0" applyFont="1" applyFill="1" applyBorder="1" applyAlignment="1">
      <alignment horizontal="center" vertical="center" wrapText="1"/>
    </xf>
    <xf numFmtId="4" fontId="9" fillId="11" borderId="13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4" fontId="20" fillId="33" borderId="13" xfId="0" applyNumberFormat="1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left" vertical="center" wrapText="1"/>
    </xf>
    <xf numFmtId="0" fontId="20" fillId="34" borderId="13" xfId="0" applyFont="1" applyFill="1" applyBorder="1" applyAlignment="1">
      <alignment horizontal="center" vertical="center" wrapText="1"/>
    </xf>
    <xf numFmtId="4" fontId="20" fillId="34" borderId="13" xfId="0" applyNumberFormat="1" applyFont="1" applyFill="1" applyBorder="1" applyAlignment="1">
      <alignment horizontal="center" vertical="center" wrapText="1"/>
    </xf>
    <xf numFmtId="4" fontId="9" fillId="36" borderId="13" xfId="0" applyNumberFormat="1" applyFont="1" applyFill="1" applyBorder="1" applyAlignment="1">
      <alignment horizontal="right" vertical="center"/>
    </xf>
    <xf numFmtId="0" fontId="20" fillId="37" borderId="13" xfId="0" applyFont="1" applyFill="1" applyBorder="1" applyAlignment="1">
      <alignment horizontal="center" vertical="center" wrapText="1"/>
    </xf>
    <xf numFmtId="4" fontId="20" fillId="37" borderId="13" xfId="0" applyNumberFormat="1" applyFont="1" applyFill="1" applyBorder="1" applyAlignment="1">
      <alignment horizontal="center" vertical="center" wrapText="1"/>
    </xf>
    <xf numFmtId="201" fontId="9" fillId="8" borderId="13" xfId="0" applyNumberFormat="1" applyFont="1" applyFill="1" applyBorder="1" applyAlignment="1">
      <alignment horizontal="right" vertical="center"/>
    </xf>
    <xf numFmtId="0" fontId="9" fillId="38" borderId="13" xfId="0" applyFont="1" applyFill="1" applyBorder="1" applyAlignment="1">
      <alignment horizontal="left" vertical="center" wrapText="1"/>
    </xf>
    <xf numFmtId="191" fontId="20" fillId="38" borderId="13" xfId="0" applyNumberFormat="1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4" fontId="20" fillId="38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" fontId="9" fillId="19" borderId="13" xfId="0" applyNumberFormat="1" applyFont="1" applyFill="1" applyBorder="1" applyAlignment="1">
      <alignment horizontal="right" vertical="center"/>
    </xf>
    <xf numFmtId="0" fontId="9" fillId="39" borderId="13" xfId="0" applyFont="1" applyFill="1" applyBorder="1" applyAlignment="1">
      <alignment horizontal="left" vertical="center" wrapText="1"/>
    </xf>
    <xf numFmtId="191" fontId="20" fillId="39" borderId="13" xfId="0" applyNumberFormat="1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4" fontId="20" fillId="39" borderId="13" xfId="0" applyNumberFormat="1" applyFont="1" applyFill="1" applyBorder="1" applyAlignment="1">
      <alignment horizontal="center" vertical="center" wrapText="1"/>
    </xf>
    <xf numFmtId="4" fontId="9" fillId="40" borderId="13" xfId="0" applyNumberFormat="1" applyFont="1" applyFill="1" applyBorder="1" applyAlignment="1">
      <alignment horizontal="right" vertical="center"/>
    </xf>
    <xf numFmtId="0" fontId="89" fillId="0" borderId="15" xfId="0" applyFont="1" applyFill="1" applyBorder="1" applyAlignment="1">
      <alignment horizontal="left" vertical="center"/>
    </xf>
    <xf numFmtId="4" fontId="89" fillId="0" borderId="13" xfId="0" applyNumberFormat="1" applyFont="1" applyFill="1" applyBorder="1" applyAlignment="1">
      <alignment horizontal="right" vertical="center"/>
    </xf>
    <xf numFmtId="0" fontId="90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0" fontId="9" fillId="11" borderId="13" xfId="0" applyFont="1" applyFill="1" applyBorder="1" applyAlignment="1">
      <alignment horizontal="left" vertical="center" wrapText="1"/>
    </xf>
    <xf numFmtId="191" fontId="20" fillId="11" borderId="13" xfId="0" applyNumberFormat="1" applyFont="1" applyFill="1" applyBorder="1" applyAlignment="1">
      <alignment horizontal="center" vertical="center" wrapText="1"/>
    </xf>
    <xf numFmtId="0" fontId="20" fillId="11" borderId="13" xfId="0" applyFont="1" applyFill="1" applyBorder="1" applyAlignment="1">
      <alignment horizontal="center" vertical="center" wrapText="1"/>
    </xf>
    <xf numFmtId="4" fontId="20" fillId="11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1" fillId="0" borderId="0" xfId="0" applyFont="1" applyFill="1" applyAlignment="1">
      <alignment horizontal="center" vertical="center" wrapText="1"/>
    </xf>
    <xf numFmtId="0" fontId="91" fillId="0" borderId="0" xfId="0" applyFont="1" applyFill="1" applyAlignment="1">
      <alignment horizontal="center" wrapText="1"/>
    </xf>
    <xf numFmtId="0" fontId="91" fillId="0" borderId="0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93" fillId="0" borderId="0" xfId="0" applyFont="1" applyFill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4" fontId="94" fillId="0" borderId="13" xfId="0" applyNumberFormat="1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0" fontId="96" fillId="0" borderId="13" xfId="0" applyFont="1" applyFill="1" applyBorder="1" applyAlignment="1">
      <alignment horizontal="left" vertical="center" wrapText="1"/>
    </xf>
    <xf numFmtId="191" fontId="96" fillId="0" borderId="13" xfId="0" applyNumberFormat="1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/>
    </xf>
    <xf numFmtId="4" fontId="96" fillId="0" borderId="13" xfId="0" applyNumberFormat="1" applyFont="1" applyFill="1" applyBorder="1" applyAlignment="1">
      <alignment vertical="center"/>
    </xf>
    <xf numFmtId="4" fontId="96" fillId="0" borderId="13" xfId="0" applyNumberFormat="1" applyFont="1" applyFill="1" applyBorder="1" applyAlignment="1">
      <alignment horizontal="right" vertical="center"/>
    </xf>
    <xf numFmtId="0" fontId="95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left" vertical="center"/>
    </xf>
    <xf numFmtId="191" fontId="96" fillId="0" borderId="14" xfId="0" applyNumberFormat="1" applyFont="1" applyFill="1" applyBorder="1" applyAlignment="1">
      <alignment horizontal="center" vertical="center" wrapText="1"/>
    </xf>
    <xf numFmtId="4" fontId="94" fillId="0" borderId="13" xfId="0" applyNumberFormat="1" applyFont="1" applyFill="1" applyBorder="1" applyAlignment="1">
      <alignment horizontal="right" vertical="center"/>
    </xf>
    <xf numFmtId="0" fontId="94" fillId="0" borderId="0" xfId="0" applyFont="1" applyFill="1" applyAlignment="1">
      <alignment horizontal="left" vertical="center"/>
    </xf>
    <xf numFmtId="0" fontId="97" fillId="37" borderId="13" xfId="0" applyFont="1" applyFill="1" applyBorder="1" applyAlignment="1">
      <alignment horizontal="left" vertical="center" wrapText="1"/>
    </xf>
    <xf numFmtId="0" fontId="98" fillId="0" borderId="0" xfId="0" applyFont="1" applyFill="1" applyAlignment="1">
      <alignment horizontal="left" vertical="center"/>
    </xf>
    <xf numFmtId="0" fontId="90" fillId="0" borderId="0" xfId="0" applyFont="1" applyFill="1" applyAlignment="1">
      <alignment horizontal="left" vertical="center"/>
    </xf>
    <xf numFmtId="0" fontId="90" fillId="0" borderId="0" xfId="0" applyFont="1" applyFill="1" applyAlignment="1">
      <alignment horizontal="left" vertical="center" wrapText="1"/>
    </xf>
    <xf numFmtId="0" fontId="9" fillId="37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41" borderId="0" xfId="0" applyFont="1" applyFill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4" fontId="8" fillId="5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100" fillId="0" borderId="0" xfId="0" applyFont="1" applyFill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01" fillId="0" borderId="13" xfId="0" applyNumberFormat="1" applyFont="1" applyFill="1" applyBorder="1" applyAlignment="1">
      <alignment horizontal="right" vertical="center"/>
    </xf>
    <xf numFmtId="0" fontId="102" fillId="0" borderId="0" xfId="0" applyFont="1" applyAlignment="1">
      <alignment/>
    </xf>
    <xf numFmtId="0" fontId="23" fillId="0" borderId="13" xfId="0" applyFont="1" applyFill="1" applyBorder="1" applyAlignment="1">
      <alignment horizontal="left" vertical="center" wrapText="1"/>
    </xf>
    <xf numFmtId="191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98" fillId="0" borderId="0" xfId="0" applyFont="1" applyFill="1" applyAlignment="1">
      <alignment horizontal="left" vertical="center" wrapText="1"/>
    </xf>
    <xf numFmtId="49" fontId="87" fillId="0" borderId="25" xfId="0" applyNumberFormat="1" applyFont="1" applyFill="1" applyBorder="1" applyAlignment="1">
      <alignment horizontal="right" vertical="center" wrapText="1"/>
    </xf>
    <xf numFmtId="0" fontId="103" fillId="0" borderId="12" xfId="0" applyFont="1" applyBorder="1" applyAlignment="1">
      <alignment horizontal="right" vertical="center"/>
    </xf>
    <xf numFmtId="0" fontId="9" fillId="8" borderId="13" xfId="0" applyFont="1" applyFill="1" applyBorder="1" applyAlignment="1">
      <alignment horizontal="right" vertical="center" wrapText="1"/>
    </xf>
    <xf numFmtId="0" fontId="9" fillId="8" borderId="13" xfId="0" applyFont="1" applyFill="1" applyBorder="1" applyAlignment="1">
      <alignment vertical="center"/>
    </xf>
    <xf numFmtId="0" fontId="8" fillId="9" borderId="0" xfId="0" applyFont="1" applyFill="1" applyAlignment="1">
      <alignment horizontal="justify" vertical="center" wrapText="1"/>
    </xf>
    <xf numFmtId="0" fontId="8" fillId="9" borderId="0" xfId="0" applyFont="1" applyFill="1" applyAlignment="1">
      <alignment vertical="center" wrapText="1"/>
    </xf>
    <xf numFmtId="0" fontId="9" fillId="40" borderId="13" xfId="0" applyFont="1" applyFill="1" applyBorder="1" applyAlignment="1">
      <alignment horizontal="right" vertical="center" wrapText="1"/>
    </xf>
    <xf numFmtId="0" fontId="9" fillId="40" borderId="13" xfId="0" applyFont="1" applyFill="1" applyBorder="1" applyAlignment="1">
      <alignment vertical="center"/>
    </xf>
    <xf numFmtId="0" fontId="9" fillId="9" borderId="0" xfId="0" applyFont="1" applyFill="1" applyAlignment="1">
      <alignment/>
    </xf>
    <xf numFmtId="0" fontId="8" fillId="9" borderId="0" xfId="0" applyFont="1" applyFill="1" applyAlignment="1">
      <alignment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vertical="center" wrapText="1"/>
    </xf>
    <xf numFmtId="49" fontId="11" fillId="0" borderId="25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9" fillId="40" borderId="14" xfId="0" applyFont="1" applyFill="1" applyBorder="1" applyAlignment="1">
      <alignment horizontal="right" vertical="center" wrapText="1"/>
    </xf>
    <xf numFmtId="49" fontId="89" fillId="0" borderId="25" xfId="0" applyNumberFormat="1" applyFont="1" applyFill="1" applyBorder="1" applyAlignment="1">
      <alignment horizontal="right" vertical="center" wrapText="1"/>
    </xf>
    <xf numFmtId="0" fontId="104" fillId="0" borderId="12" xfId="0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91" fontId="10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106" fillId="0" borderId="27" xfId="0" applyFont="1" applyBorder="1" applyAlignment="1">
      <alignment horizontal="center" vertical="center"/>
    </xf>
    <xf numFmtId="0" fontId="106" fillId="0" borderId="28" xfId="0" applyFont="1" applyBorder="1" applyAlignment="1">
      <alignment horizontal="center" vertical="center"/>
    </xf>
    <xf numFmtId="0" fontId="97" fillId="0" borderId="0" xfId="0" applyFont="1" applyFill="1" applyAlignment="1">
      <alignment horizontal="justify" vertical="center" wrapText="1"/>
    </xf>
    <xf numFmtId="0" fontId="97" fillId="0" borderId="0" xfId="0" applyFont="1" applyFill="1" applyAlignment="1">
      <alignment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Alignment="1">
      <alignment horizontal="right" wrapText="1"/>
    </xf>
    <xf numFmtId="0" fontId="107" fillId="0" borderId="0" xfId="0" applyFont="1" applyFill="1" applyAlignment="1">
      <alignment horizontal="left" vertical="center" wrapText="1"/>
    </xf>
    <xf numFmtId="0" fontId="9" fillId="17" borderId="13" xfId="0" applyFont="1" applyFill="1" applyBorder="1" applyAlignment="1">
      <alignment horizontal="right" vertical="center" wrapText="1"/>
    </xf>
    <xf numFmtId="0" fontId="9" fillId="17" borderId="13" xfId="0" applyFont="1" applyFill="1" applyBorder="1" applyAlignment="1">
      <alignment vertical="center"/>
    </xf>
    <xf numFmtId="0" fontId="9" fillId="34" borderId="13" xfId="0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vertical="center"/>
    </xf>
    <xf numFmtId="191" fontId="10" fillId="0" borderId="12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wrapText="1"/>
    </xf>
    <xf numFmtId="0" fontId="9" fillId="42" borderId="13" xfId="0" applyFont="1" applyFill="1" applyBorder="1" applyAlignment="1">
      <alignment horizontal="right" vertical="center" wrapText="1"/>
    </xf>
    <xf numFmtId="0" fontId="9" fillId="42" borderId="13" xfId="0" applyFont="1" applyFill="1" applyBorder="1" applyAlignment="1">
      <alignment vertical="center"/>
    </xf>
    <xf numFmtId="191" fontId="3" fillId="0" borderId="10" xfId="0" applyNumberFormat="1" applyFont="1" applyFill="1" applyBorder="1" applyAlignment="1">
      <alignment horizontal="left"/>
    </xf>
    <xf numFmtId="188" fontId="9" fillId="0" borderId="10" xfId="0" applyNumberFormat="1" applyFont="1" applyFill="1" applyBorder="1" applyAlignment="1">
      <alignment horizontal="left" vertical="center" wrapText="1"/>
    </xf>
    <xf numFmtId="191" fontId="9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9" fillId="19" borderId="13" xfId="0" applyFont="1" applyFill="1" applyBorder="1" applyAlignment="1">
      <alignment horizontal="right" vertical="center" wrapText="1"/>
    </xf>
    <xf numFmtId="0" fontId="9" fillId="19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vertical="center"/>
    </xf>
    <xf numFmtId="0" fontId="9" fillId="36" borderId="13" xfId="0" applyFont="1" applyFill="1" applyBorder="1" applyAlignment="1">
      <alignment horizontal="right" vertical="center" wrapText="1"/>
    </xf>
    <xf numFmtId="0" fontId="9" fillId="36" borderId="13" xfId="0" applyFont="1" applyFill="1" applyBorder="1" applyAlignment="1">
      <alignment vertical="center"/>
    </xf>
    <xf numFmtId="0" fontId="9" fillId="35" borderId="25" xfId="0" applyFont="1" applyFill="1" applyBorder="1" applyAlignment="1">
      <alignment horizontal="right" vertical="center" wrapText="1"/>
    </xf>
    <xf numFmtId="0" fontId="9" fillId="35" borderId="12" xfId="0" applyFont="1" applyFill="1" applyBorder="1" applyAlignment="1">
      <alignment horizontal="right" vertical="center" wrapText="1"/>
    </xf>
    <xf numFmtId="0" fontId="9" fillId="35" borderId="15" xfId="0" applyFont="1" applyFill="1" applyBorder="1" applyAlignment="1">
      <alignment horizontal="right" vertical="center" wrapText="1"/>
    </xf>
    <xf numFmtId="188" fontId="9" fillId="0" borderId="12" xfId="0" applyNumberFormat="1" applyFont="1" applyFill="1" applyBorder="1" applyAlignment="1">
      <alignment horizontal="left" vertical="center" wrapText="1"/>
    </xf>
    <xf numFmtId="4" fontId="108" fillId="0" borderId="0" xfId="0" applyNumberFormat="1" applyFont="1" applyFill="1" applyAlignment="1">
      <alignment horizontal="left"/>
    </xf>
    <xf numFmtId="4" fontId="109" fillId="0" borderId="0" xfId="0" applyNumberFormat="1" applyFont="1" applyFill="1" applyAlignment="1">
      <alignment horizontal="left"/>
    </xf>
    <xf numFmtId="4" fontId="110" fillId="0" borderId="0" xfId="0" applyNumberFormat="1" applyFont="1" applyFill="1" applyAlignment="1">
      <alignment horizontal="left"/>
    </xf>
    <xf numFmtId="4" fontId="11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9" fillId="35" borderId="13" xfId="0" applyFont="1" applyFill="1" applyBorder="1" applyAlignment="1">
      <alignment horizontal="right" vertical="center" wrapText="1"/>
    </xf>
    <xf numFmtId="0" fontId="9" fillId="35" borderId="13" xfId="0" applyFont="1" applyFill="1" applyBorder="1" applyAlignment="1">
      <alignment vertical="center"/>
    </xf>
    <xf numFmtId="0" fontId="94" fillId="0" borderId="13" xfId="0" applyFont="1" applyFill="1" applyBorder="1" applyAlignment="1">
      <alignment horizontal="right" vertical="center" wrapText="1"/>
    </xf>
    <xf numFmtId="0" fontId="94" fillId="0" borderId="13" xfId="0" applyFont="1" applyFill="1" applyBorder="1" applyAlignment="1">
      <alignment vertical="center"/>
    </xf>
    <xf numFmtId="0" fontId="112" fillId="43" borderId="11" xfId="0" applyFont="1" applyFill="1" applyBorder="1" applyAlignment="1">
      <alignment horizontal="left" vertical="center" wrapText="1"/>
    </xf>
    <xf numFmtId="0" fontId="113" fillId="43" borderId="11" xfId="0" applyFont="1" applyFill="1" applyBorder="1" applyAlignment="1">
      <alignment horizontal="left" vertical="center"/>
    </xf>
    <xf numFmtId="0" fontId="77" fillId="0" borderId="29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48" fillId="0" borderId="25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4" fillId="3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/>
    </xf>
    <xf numFmtId="0" fontId="69" fillId="0" borderId="13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6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"/>
  <sheetViews>
    <sheetView zoomScalePageLayoutView="0" workbookViewId="0" topLeftCell="A13">
      <selection activeCell="K10" sqref="K10"/>
    </sheetView>
  </sheetViews>
  <sheetFormatPr defaultColWidth="9.00390625" defaultRowHeight="15.75"/>
  <cols>
    <col min="1" max="1" width="4.375" style="110" customWidth="1"/>
    <col min="2" max="2" width="43.125" style="54" customWidth="1"/>
    <col min="3" max="3" width="11.125" style="54" customWidth="1"/>
    <col min="4" max="4" width="13.00390625" style="54" customWidth="1"/>
    <col min="5" max="5" width="10.875" style="60" customWidth="1"/>
    <col min="6" max="6" width="7.375" style="61" customWidth="1"/>
    <col min="7" max="7" width="10.125" style="62" customWidth="1"/>
    <col min="8" max="8" width="11.50390625" style="9" customWidth="1"/>
    <col min="9" max="9" width="7.375" style="8" customWidth="1"/>
    <col min="10" max="10" width="10.75390625" style="61" customWidth="1"/>
    <col min="11" max="11" width="13.50390625" style="9" customWidth="1"/>
    <col min="12" max="16384" width="9.00390625" style="9" customWidth="1"/>
  </cols>
  <sheetData>
    <row r="1" spans="1:10" s="7" customFormat="1" ht="20.25" customHeight="1">
      <c r="A1" s="111"/>
      <c r="B1" s="1"/>
      <c r="C1" s="2"/>
      <c r="D1" s="3" t="s">
        <v>30</v>
      </c>
      <c r="E1" s="4"/>
      <c r="F1" s="5" t="s">
        <v>23</v>
      </c>
      <c r="G1" s="216"/>
      <c r="H1" s="216"/>
      <c r="I1" s="6"/>
      <c r="J1" s="144"/>
    </row>
    <row r="2" spans="1:10" s="7" customFormat="1" ht="20.25" customHeight="1">
      <c r="A2" s="111"/>
      <c r="B2" s="1"/>
      <c r="C2" s="237" t="s">
        <v>203</v>
      </c>
      <c r="D2" s="238"/>
      <c r="E2" s="4"/>
      <c r="F2" s="5" t="s">
        <v>23</v>
      </c>
      <c r="G2" s="216"/>
      <c r="H2" s="216"/>
      <c r="I2" s="233">
        <v>0</v>
      </c>
      <c r="J2" s="234"/>
    </row>
    <row r="3" spans="1:10" s="7" customFormat="1" ht="20.25" customHeight="1">
      <c r="A3" s="111"/>
      <c r="B3" s="1"/>
      <c r="C3" s="237" t="s">
        <v>202</v>
      </c>
      <c r="D3" s="238"/>
      <c r="E3" s="4"/>
      <c r="F3" s="5" t="s">
        <v>23</v>
      </c>
      <c r="G3" s="216"/>
      <c r="H3" s="216"/>
      <c r="I3" s="235">
        <f>H204-I2</f>
        <v>175230</v>
      </c>
      <c r="J3" s="236"/>
    </row>
    <row r="4" spans="2:8" ht="22.5" customHeight="1">
      <c r="B4" s="239" t="s">
        <v>229</v>
      </c>
      <c r="C4" s="239"/>
      <c r="D4" s="240"/>
      <c r="E4" s="240"/>
      <c r="F4" s="240"/>
      <c r="G4" s="240"/>
      <c r="H4" s="240"/>
    </row>
    <row r="5" spans="1:10" s="11" customFormat="1" ht="29.25" customHeight="1">
      <c r="A5" s="110"/>
      <c r="B5" s="10" t="s">
        <v>3</v>
      </c>
      <c r="C5" s="217" t="s">
        <v>336</v>
      </c>
      <c r="D5" s="217"/>
      <c r="E5" s="217"/>
      <c r="F5" s="217"/>
      <c r="G5" s="138" t="s">
        <v>244</v>
      </c>
      <c r="H5" s="140" t="s">
        <v>250</v>
      </c>
      <c r="I5" s="136"/>
      <c r="J5" s="139" t="s">
        <v>251</v>
      </c>
    </row>
    <row r="6" spans="1:10" s="11" customFormat="1" ht="33" customHeight="1">
      <c r="A6" s="110"/>
      <c r="B6" s="10" t="s">
        <v>31</v>
      </c>
      <c r="C6" s="217" t="str">
        <f>C5</f>
        <v>БОГДАНОВ СЕРГЕЙ</v>
      </c>
      <c r="D6" s="217"/>
      <c r="E6" s="217"/>
      <c r="F6" s="217"/>
      <c r="G6" s="11" t="s">
        <v>242</v>
      </c>
      <c r="H6" s="11" t="s">
        <v>253</v>
      </c>
      <c r="I6" s="137"/>
      <c r="J6" s="52" t="s">
        <v>338</v>
      </c>
    </row>
    <row r="7" spans="1:10" s="13" customFormat="1" ht="18" customHeight="1">
      <c r="A7" s="112"/>
      <c r="B7" s="10" t="s">
        <v>4</v>
      </c>
      <c r="C7" s="232"/>
      <c r="D7" s="232"/>
      <c r="E7" s="232"/>
      <c r="F7" s="232"/>
      <c r="J7" s="18"/>
    </row>
    <row r="8" spans="1:10" s="13" customFormat="1" ht="18.75" customHeight="1">
      <c r="A8" s="112"/>
      <c r="B8" s="17" t="s">
        <v>254</v>
      </c>
      <c r="C8" s="218" t="s">
        <v>337</v>
      </c>
      <c r="D8" s="219"/>
      <c r="E8" s="18"/>
      <c r="F8" s="18"/>
      <c r="G8" s="14"/>
      <c r="I8" s="16"/>
      <c r="J8" s="18"/>
    </row>
    <row r="9" spans="1:13" s="13" customFormat="1" ht="18.75" customHeight="1">
      <c r="A9" s="112"/>
      <c r="B9" s="10" t="s">
        <v>1</v>
      </c>
      <c r="C9" s="217" t="s">
        <v>163</v>
      </c>
      <c r="D9" s="217"/>
      <c r="E9" s="217"/>
      <c r="F9" s="217"/>
      <c r="G9" s="15"/>
      <c r="I9" s="16"/>
      <c r="J9" s="18"/>
      <c r="M9" s="14"/>
    </row>
    <row r="10" spans="1:10" s="13" customFormat="1" ht="18.75" customHeight="1">
      <c r="A10" s="112"/>
      <c r="B10" s="17" t="s">
        <v>14</v>
      </c>
      <c r="C10" s="19">
        <v>35</v>
      </c>
      <c r="D10" s="20"/>
      <c r="E10" s="21"/>
      <c r="F10" s="21"/>
      <c r="G10" s="22"/>
      <c r="I10" s="16"/>
      <c r="J10" s="18"/>
    </row>
    <row r="11" spans="1:10" s="13" customFormat="1" ht="18.75" customHeight="1">
      <c r="A11" s="112"/>
      <c r="B11" s="17" t="s">
        <v>13</v>
      </c>
      <c r="C11" s="19" t="s">
        <v>228</v>
      </c>
      <c r="D11" s="21"/>
      <c r="E11" s="23"/>
      <c r="F11" s="23"/>
      <c r="G11" s="22"/>
      <c r="I11" s="16"/>
      <c r="J11" s="18"/>
    </row>
    <row r="12" spans="1:10" s="13" customFormat="1" ht="15" customHeight="1">
      <c r="A12" s="112"/>
      <c r="B12" s="24"/>
      <c r="C12" s="24"/>
      <c r="D12" s="24"/>
      <c r="E12" s="24"/>
      <c r="F12" s="24"/>
      <c r="G12" s="24"/>
      <c r="H12" s="24"/>
      <c r="I12" s="16"/>
      <c r="J12" s="18"/>
    </row>
    <row r="13" spans="1:10" s="11" customFormat="1" ht="24" customHeight="1">
      <c r="A13" s="110"/>
      <c r="B13" s="248" t="s">
        <v>327</v>
      </c>
      <c r="C13" s="249"/>
      <c r="D13" s="249"/>
      <c r="E13" s="48"/>
      <c r="F13" s="48"/>
      <c r="G13" s="48"/>
      <c r="H13" s="22"/>
      <c r="I13" s="12"/>
      <c r="J13" s="52"/>
    </row>
    <row r="14" spans="1:10" s="39" customFormat="1" ht="25.5" customHeight="1">
      <c r="A14" s="113"/>
      <c r="B14" s="241" t="s">
        <v>213</v>
      </c>
      <c r="C14" s="242"/>
      <c r="D14" s="242"/>
      <c r="E14" s="242"/>
      <c r="F14" s="242"/>
      <c r="G14" s="243"/>
      <c r="H14" s="38"/>
      <c r="I14" s="8"/>
      <c r="J14" s="145"/>
    </row>
    <row r="15" spans="1:11" s="26" customFormat="1" ht="29.25" customHeight="1">
      <c r="A15" s="110"/>
      <c r="B15" s="78" t="s">
        <v>266</v>
      </c>
      <c r="C15" s="78" t="s">
        <v>0</v>
      </c>
      <c r="D15" s="78" t="s">
        <v>43</v>
      </c>
      <c r="E15" s="78" t="s">
        <v>10</v>
      </c>
      <c r="F15" s="78" t="s">
        <v>11</v>
      </c>
      <c r="G15" s="79" t="s">
        <v>6</v>
      </c>
      <c r="H15" s="79" t="s">
        <v>5</v>
      </c>
      <c r="I15" s="25" t="s">
        <v>50</v>
      </c>
      <c r="K15" s="54"/>
    </row>
    <row r="16" spans="1:11" s="26" customFormat="1" ht="21" customHeight="1" hidden="1">
      <c r="A16" s="142"/>
      <c r="B16" s="141" t="s">
        <v>267</v>
      </c>
      <c r="C16" s="141"/>
      <c r="D16" s="141"/>
      <c r="E16" s="141"/>
      <c r="F16" s="141"/>
      <c r="G16" s="143"/>
      <c r="H16" s="143"/>
      <c r="I16" s="25"/>
      <c r="K16" s="54"/>
    </row>
    <row r="17" spans="2:10" ht="21" customHeight="1" hidden="1">
      <c r="B17" s="29" t="s">
        <v>230</v>
      </c>
      <c r="C17" s="30"/>
      <c r="D17" s="30" t="s">
        <v>210</v>
      </c>
      <c r="E17" s="31"/>
      <c r="F17" s="31"/>
      <c r="G17" s="32">
        <v>3000</v>
      </c>
      <c r="H17" s="33">
        <f aca="true" t="shared" si="0" ref="H17:H23">E17*F17*G17</f>
        <v>0</v>
      </c>
      <c r="I17" s="8">
        <f>E17*J17</f>
        <v>0</v>
      </c>
      <c r="J17" s="61">
        <v>1</v>
      </c>
    </row>
    <row r="18" spans="2:10" ht="21" customHeight="1" hidden="1">
      <c r="B18" s="29" t="s">
        <v>69</v>
      </c>
      <c r="C18" s="30"/>
      <c r="D18" s="30" t="s">
        <v>210</v>
      </c>
      <c r="E18" s="31"/>
      <c r="F18" s="31"/>
      <c r="G18" s="32">
        <v>3000</v>
      </c>
      <c r="H18" s="33">
        <f t="shared" si="0"/>
        <v>0</v>
      </c>
      <c r="I18" s="8">
        <f aca="true" t="shared" si="1" ref="I18:I23">E18*J18</f>
        <v>0</v>
      </c>
      <c r="J18" s="61">
        <v>2</v>
      </c>
    </row>
    <row r="19" spans="2:10" ht="21" customHeight="1" hidden="1">
      <c r="B19" s="29" t="s">
        <v>70</v>
      </c>
      <c r="C19" s="30"/>
      <c r="D19" s="30" t="s">
        <v>210</v>
      </c>
      <c r="E19" s="31"/>
      <c r="F19" s="31"/>
      <c r="G19" s="32">
        <v>4100</v>
      </c>
      <c r="H19" s="33">
        <f t="shared" si="0"/>
        <v>0</v>
      </c>
      <c r="I19" s="8">
        <f t="shared" si="1"/>
        <v>0</v>
      </c>
      <c r="J19" s="61">
        <v>1</v>
      </c>
    </row>
    <row r="20" spans="2:10" ht="21" customHeight="1" hidden="1">
      <c r="B20" s="29" t="s">
        <v>71</v>
      </c>
      <c r="C20" s="30"/>
      <c r="D20" s="30" t="s">
        <v>210</v>
      </c>
      <c r="E20" s="31"/>
      <c r="F20" s="31"/>
      <c r="G20" s="32">
        <v>4100</v>
      </c>
      <c r="H20" s="33">
        <f t="shared" si="0"/>
        <v>0</v>
      </c>
      <c r="I20" s="8">
        <f t="shared" si="1"/>
        <v>0</v>
      </c>
      <c r="J20" s="61">
        <v>2</v>
      </c>
    </row>
    <row r="21" spans="2:10" ht="21" customHeight="1" hidden="1">
      <c r="B21" s="29" t="s">
        <v>72</v>
      </c>
      <c r="C21" s="30"/>
      <c r="D21" s="30" t="s">
        <v>210</v>
      </c>
      <c r="E21" s="31"/>
      <c r="F21" s="31"/>
      <c r="G21" s="32">
        <v>7100</v>
      </c>
      <c r="H21" s="33">
        <f t="shared" si="0"/>
        <v>0</v>
      </c>
      <c r="I21" s="8">
        <f t="shared" si="1"/>
        <v>0</v>
      </c>
      <c r="J21" s="61">
        <v>1</v>
      </c>
    </row>
    <row r="22" spans="2:10" ht="21" customHeight="1" hidden="1">
      <c r="B22" s="29" t="s">
        <v>73</v>
      </c>
      <c r="C22" s="30"/>
      <c r="D22" s="30" t="s">
        <v>210</v>
      </c>
      <c r="E22" s="31"/>
      <c r="F22" s="31"/>
      <c r="G22" s="32">
        <v>7100</v>
      </c>
      <c r="H22" s="33">
        <f t="shared" si="0"/>
        <v>0</v>
      </c>
      <c r="I22" s="8">
        <f t="shared" si="1"/>
        <v>0</v>
      </c>
      <c r="J22" s="61">
        <v>2</v>
      </c>
    </row>
    <row r="23" spans="2:10" ht="21" customHeight="1" hidden="1">
      <c r="B23" s="29" t="s">
        <v>269</v>
      </c>
      <c r="C23" s="30"/>
      <c r="D23" s="30" t="s">
        <v>210</v>
      </c>
      <c r="E23" s="31"/>
      <c r="F23" s="31"/>
      <c r="G23" s="32">
        <v>7100</v>
      </c>
      <c r="H23" s="33">
        <f t="shared" si="0"/>
        <v>0</v>
      </c>
      <c r="I23" s="8">
        <f t="shared" si="1"/>
        <v>0</v>
      </c>
      <c r="J23" s="61">
        <v>3</v>
      </c>
    </row>
    <row r="24" spans="1:11" s="26" customFormat="1" ht="21" customHeight="1">
      <c r="A24" s="110"/>
      <c r="B24" s="141" t="s">
        <v>268</v>
      </c>
      <c r="C24" s="27"/>
      <c r="D24" s="27"/>
      <c r="E24" s="27"/>
      <c r="F24" s="27"/>
      <c r="G24" s="28"/>
      <c r="H24" s="28"/>
      <c r="I24" s="25"/>
      <c r="K24" s="54"/>
    </row>
    <row r="25" spans="2:11" ht="21" customHeight="1" hidden="1">
      <c r="B25" s="29" t="s">
        <v>230</v>
      </c>
      <c r="C25" s="30" t="s">
        <v>345</v>
      </c>
      <c r="D25" s="41" t="s">
        <v>210</v>
      </c>
      <c r="E25" s="31"/>
      <c r="F25" s="31">
        <v>1</v>
      </c>
      <c r="G25" s="32">
        <v>3900</v>
      </c>
      <c r="H25" s="33">
        <f aca="true" t="shared" si="2" ref="H25:H31">E25*F25*G25</f>
        <v>0</v>
      </c>
      <c r="I25" s="8">
        <f>E25*J25</f>
        <v>0</v>
      </c>
      <c r="J25" s="61">
        <v>1</v>
      </c>
      <c r="K25" s="132"/>
    </row>
    <row r="26" spans="2:11" ht="21" customHeight="1">
      <c r="B26" s="29" t="s">
        <v>69</v>
      </c>
      <c r="C26" s="30" t="s">
        <v>345</v>
      </c>
      <c r="D26" s="41" t="s">
        <v>210</v>
      </c>
      <c r="E26" s="31">
        <v>15</v>
      </c>
      <c r="F26" s="31">
        <v>1</v>
      </c>
      <c r="G26" s="32">
        <v>3900</v>
      </c>
      <c r="H26" s="33">
        <f t="shared" si="2"/>
        <v>58500</v>
      </c>
      <c r="I26" s="8">
        <f aca="true" t="shared" si="3" ref="I26:I31">E26*J26</f>
        <v>30</v>
      </c>
      <c r="J26" s="61">
        <v>2</v>
      </c>
      <c r="K26" s="132"/>
    </row>
    <row r="27" spans="2:10" ht="21" customHeight="1" hidden="1">
      <c r="B27" s="29" t="s">
        <v>70</v>
      </c>
      <c r="C27" s="30"/>
      <c r="D27" s="41" t="s">
        <v>210</v>
      </c>
      <c r="E27" s="31"/>
      <c r="F27" s="31"/>
      <c r="G27" s="32">
        <v>5200</v>
      </c>
      <c r="H27" s="33">
        <f t="shared" si="2"/>
        <v>0</v>
      </c>
      <c r="I27" s="8">
        <f t="shared" si="3"/>
        <v>0</v>
      </c>
      <c r="J27" s="61">
        <v>1</v>
      </c>
    </row>
    <row r="28" spans="2:10" ht="21" customHeight="1">
      <c r="B28" s="29" t="s">
        <v>71</v>
      </c>
      <c r="C28" s="30" t="s">
        <v>345</v>
      </c>
      <c r="D28" s="41" t="s">
        <v>210</v>
      </c>
      <c r="E28" s="31">
        <v>1</v>
      </c>
      <c r="F28" s="31">
        <v>1</v>
      </c>
      <c r="G28" s="32">
        <v>5200</v>
      </c>
      <c r="H28" s="33">
        <f t="shared" si="2"/>
        <v>5200</v>
      </c>
      <c r="I28" s="8">
        <f t="shared" si="3"/>
        <v>2</v>
      </c>
      <c r="J28" s="61">
        <v>2</v>
      </c>
    </row>
    <row r="29" spans="2:10" ht="21" customHeight="1" hidden="1">
      <c r="B29" s="29" t="s">
        <v>72</v>
      </c>
      <c r="C29" s="30"/>
      <c r="D29" s="30" t="s">
        <v>210</v>
      </c>
      <c r="E29" s="31"/>
      <c r="F29" s="31"/>
      <c r="G29" s="32">
        <v>8200</v>
      </c>
      <c r="H29" s="33">
        <f t="shared" si="2"/>
        <v>0</v>
      </c>
      <c r="I29" s="8">
        <f t="shared" si="3"/>
        <v>0</v>
      </c>
      <c r="J29" s="61">
        <v>1</v>
      </c>
    </row>
    <row r="30" spans="2:10" ht="21" customHeight="1" hidden="1">
      <c r="B30" s="29" t="s">
        <v>73</v>
      </c>
      <c r="C30" s="30"/>
      <c r="D30" s="30" t="s">
        <v>210</v>
      </c>
      <c r="E30" s="31"/>
      <c r="F30" s="31"/>
      <c r="G30" s="32">
        <v>8200</v>
      </c>
      <c r="H30" s="33">
        <f t="shared" si="2"/>
        <v>0</v>
      </c>
      <c r="I30" s="8">
        <f t="shared" si="3"/>
        <v>0</v>
      </c>
      <c r="J30" s="61">
        <v>3</v>
      </c>
    </row>
    <row r="31" spans="2:10" ht="21" customHeight="1" hidden="1">
      <c r="B31" s="29" t="s">
        <v>269</v>
      </c>
      <c r="C31" s="30"/>
      <c r="D31" s="30" t="s">
        <v>210</v>
      </c>
      <c r="E31" s="31"/>
      <c r="F31" s="31"/>
      <c r="G31" s="32">
        <v>8200</v>
      </c>
      <c r="H31" s="33">
        <f t="shared" si="2"/>
        <v>0</v>
      </c>
      <c r="I31" s="8">
        <f t="shared" si="3"/>
        <v>0</v>
      </c>
      <c r="J31" s="61">
        <v>3</v>
      </c>
    </row>
    <row r="32" spans="1:10" s="11" customFormat="1" ht="20.25" customHeight="1">
      <c r="A32" s="110"/>
      <c r="B32" s="220" t="s">
        <v>33</v>
      </c>
      <c r="C32" s="221"/>
      <c r="D32" s="221"/>
      <c r="E32" s="221"/>
      <c r="F32" s="221"/>
      <c r="G32" s="222"/>
      <c r="H32" s="34">
        <f>SUM(H17:H31)</f>
        <v>63700</v>
      </c>
      <c r="I32" s="8"/>
      <c r="J32" s="52"/>
    </row>
    <row r="33" spans="1:10" s="104" customFormat="1" ht="20.25" customHeight="1">
      <c r="A33" s="113"/>
      <c r="B33" s="187" t="s">
        <v>162</v>
      </c>
      <c r="C33" s="188"/>
      <c r="D33" s="188"/>
      <c r="E33" s="188"/>
      <c r="F33" s="188"/>
      <c r="G33" s="101">
        <v>10</v>
      </c>
      <c r="H33" s="102">
        <f>H32*(G33/100)</f>
        <v>6370</v>
      </c>
      <c r="I33" s="103"/>
      <c r="J33" s="146"/>
    </row>
    <row r="34" spans="1:10" s="11" customFormat="1" ht="22.5" customHeight="1">
      <c r="A34" s="110"/>
      <c r="B34" s="203" t="s">
        <v>49</v>
      </c>
      <c r="C34" s="204"/>
      <c r="D34" s="204"/>
      <c r="E34" s="204"/>
      <c r="F34" s="204"/>
      <c r="G34" s="204"/>
      <c r="H34" s="36">
        <f>H32-H33</f>
        <v>57330</v>
      </c>
      <c r="I34" s="8"/>
      <c r="J34" s="52"/>
    </row>
    <row r="35" spans="1:12" s="119" customFormat="1" ht="29.25" customHeight="1" hidden="1">
      <c r="A35" s="114"/>
      <c r="B35" s="115" t="s">
        <v>211</v>
      </c>
      <c r="C35" s="115" t="s">
        <v>0</v>
      </c>
      <c r="D35" s="115" t="s">
        <v>15</v>
      </c>
      <c r="E35" s="116" t="s">
        <v>32</v>
      </c>
      <c r="F35" s="116" t="s">
        <v>11</v>
      </c>
      <c r="G35" s="117" t="s">
        <v>6</v>
      </c>
      <c r="H35" s="117" t="s">
        <v>5</v>
      </c>
      <c r="I35" s="118"/>
      <c r="K35" s="170" t="s">
        <v>285</v>
      </c>
      <c r="L35" s="170"/>
    </row>
    <row r="36" spans="1:11" s="126" customFormat="1" ht="13.5" hidden="1">
      <c r="A36" s="114"/>
      <c r="B36" s="155" t="s">
        <v>286</v>
      </c>
      <c r="C36" s="30"/>
      <c r="D36" s="121" t="s">
        <v>210</v>
      </c>
      <c r="E36" s="122"/>
      <c r="F36" s="122"/>
      <c r="G36" s="123">
        <v>500</v>
      </c>
      <c r="H36" s="124">
        <f>E36*F36*G36</f>
        <v>0</v>
      </c>
      <c r="I36" s="125">
        <f>E36</f>
        <v>0</v>
      </c>
      <c r="J36" s="147"/>
      <c r="K36" s="126">
        <v>250</v>
      </c>
    </row>
    <row r="37" spans="1:11" s="126" customFormat="1" ht="16.5" customHeight="1" hidden="1">
      <c r="A37" s="114"/>
      <c r="B37" s="120" t="s">
        <v>212</v>
      </c>
      <c r="C37" s="127"/>
      <c r="D37" s="121" t="s">
        <v>210</v>
      </c>
      <c r="E37" s="122"/>
      <c r="F37" s="122"/>
      <c r="G37" s="123">
        <v>500</v>
      </c>
      <c r="H37" s="124">
        <f>E37*F37*G37</f>
        <v>0</v>
      </c>
      <c r="I37" s="125">
        <f>E37</f>
        <v>0</v>
      </c>
      <c r="J37" s="147"/>
      <c r="K37" s="126">
        <v>250</v>
      </c>
    </row>
    <row r="38" spans="1:10" s="129" customFormat="1" ht="20.25" customHeight="1" hidden="1">
      <c r="A38" s="114"/>
      <c r="B38" s="246" t="s">
        <v>34</v>
      </c>
      <c r="C38" s="247"/>
      <c r="D38" s="247"/>
      <c r="E38" s="247"/>
      <c r="F38" s="247"/>
      <c r="G38" s="247"/>
      <c r="H38" s="128">
        <f>SUM(H36:H37)</f>
        <v>0</v>
      </c>
      <c r="I38" s="125"/>
      <c r="J38" s="148"/>
    </row>
    <row r="39" spans="1:10" s="129" customFormat="1" ht="20.25" customHeight="1" hidden="1">
      <c r="A39" s="114"/>
      <c r="B39" s="187" t="s">
        <v>162</v>
      </c>
      <c r="C39" s="188"/>
      <c r="D39" s="188"/>
      <c r="E39" s="188"/>
      <c r="F39" s="188"/>
      <c r="G39" s="101"/>
      <c r="H39" s="102">
        <f>H38*(G39/100)</f>
        <v>0</v>
      </c>
      <c r="I39" s="125"/>
      <c r="J39" s="148"/>
    </row>
    <row r="40" spans="1:10" s="129" customFormat="1" ht="20.25" customHeight="1" hidden="1">
      <c r="A40" s="114"/>
      <c r="B40" s="203" t="s">
        <v>271</v>
      </c>
      <c r="C40" s="204"/>
      <c r="D40" s="204"/>
      <c r="E40" s="204"/>
      <c r="F40" s="204"/>
      <c r="G40" s="204"/>
      <c r="H40" s="153">
        <f>H38-H39</f>
        <v>0</v>
      </c>
      <c r="I40" s="125"/>
      <c r="J40" s="148"/>
    </row>
    <row r="41" spans="1:10" s="11" customFormat="1" ht="22.5" customHeight="1">
      <c r="A41" s="110"/>
      <c r="B41" s="207" t="s">
        <v>165</v>
      </c>
      <c r="C41" s="208"/>
      <c r="D41" s="208"/>
      <c r="E41" s="208"/>
      <c r="F41" s="208"/>
      <c r="G41" s="208"/>
      <c r="H41" s="37">
        <f>H34+H40</f>
        <v>57330</v>
      </c>
      <c r="I41" s="8">
        <f>SUM(I25:I38)</f>
        <v>32</v>
      </c>
      <c r="J41" s="52"/>
    </row>
    <row r="42" spans="1:10" s="39" customFormat="1" ht="19.5" customHeight="1">
      <c r="A42" s="113"/>
      <c r="B42" s="183" t="s">
        <v>29</v>
      </c>
      <c r="C42" s="184"/>
      <c r="D42" s="184"/>
      <c r="E42" s="184"/>
      <c r="F42" s="184"/>
      <c r="G42" s="185"/>
      <c r="H42" s="38">
        <f>(H41/120)*20</f>
        <v>9555</v>
      </c>
      <c r="I42" s="8"/>
      <c r="J42" s="145"/>
    </row>
    <row r="43" spans="1:11" ht="26.25" customHeight="1">
      <c r="A43" s="110" t="s">
        <v>175</v>
      </c>
      <c r="B43" s="40" t="s">
        <v>65</v>
      </c>
      <c r="C43" s="80" t="s">
        <v>0</v>
      </c>
      <c r="D43" s="80" t="s">
        <v>2</v>
      </c>
      <c r="E43" s="80" t="s">
        <v>258</v>
      </c>
      <c r="F43" s="80" t="s">
        <v>139</v>
      </c>
      <c r="G43" s="81" t="s">
        <v>6</v>
      </c>
      <c r="H43" s="81" t="s">
        <v>5</v>
      </c>
      <c r="I43" s="9"/>
      <c r="J43" s="9"/>
      <c r="K43" s="35"/>
    </row>
    <row r="44" spans="1:11" ht="41.25" customHeight="1" hidden="1">
      <c r="A44" s="110">
        <v>4500</v>
      </c>
      <c r="B44" s="42" t="s">
        <v>296</v>
      </c>
      <c r="C44" s="30"/>
      <c r="D44" s="43"/>
      <c r="E44" s="44"/>
      <c r="F44" s="44"/>
      <c r="G44" s="33">
        <v>70000</v>
      </c>
      <c r="H44" s="33">
        <f>E44*F44*G44</f>
        <v>0</v>
      </c>
      <c r="I44" s="131"/>
      <c r="J44" s="9"/>
      <c r="K44" s="61">
        <v>10000</v>
      </c>
    </row>
    <row r="45" spans="1:11" ht="20.25" customHeight="1" hidden="1">
      <c r="A45" s="110">
        <v>4503</v>
      </c>
      <c r="B45" s="42" t="s">
        <v>85</v>
      </c>
      <c r="C45" s="30"/>
      <c r="D45" s="43"/>
      <c r="E45" s="44"/>
      <c r="F45" s="44"/>
      <c r="G45" s="33">
        <v>20000</v>
      </c>
      <c r="H45" s="33">
        <f>E45*F45*G45</f>
        <v>0</v>
      </c>
      <c r="I45" s="131"/>
      <c r="J45" s="9"/>
      <c r="K45" s="61">
        <v>3000</v>
      </c>
    </row>
    <row r="46" spans="1:11" ht="20.25" customHeight="1" hidden="1">
      <c r="A46" s="110">
        <v>4501</v>
      </c>
      <c r="B46" s="42" t="s">
        <v>86</v>
      </c>
      <c r="C46" s="30"/>
      <c r="D46" s="43"/>
      <c r="E46" s="44"/>
      <c r="F46" s="44"/>
      <c r="G46" s="33">
        <v>50000</v>
      </c>
      <c r="H46" s="33">
        <f>E46*F46*G46</f>
        <v>0</v>
      </c>
      <c r="I46" s="131"/>
      <c r="J46" s="9"/>
      <c r="K46" s="61">
        <v>8000</v>
      </c>
    </row>
    <row r="47" spans="1:11" ht="20.25" customHeight="1" hidden="1">
      <c r="A47" s="110">
        <v>4502</v>
      </c>
      <c r="B47" s="42" t="s">
        <v>87</v>
      </c>
      <c r="C47" s="30"/>
      <c r="D47" s="43"/>
      <c r="E47" s="44"/>
      <c r="F47" s="44"/>
      <c r="G47" s="33">
        <v>30000</v>
      </c>
      <c r="H47" s="33">
        <f>E47*F47*G47</f>
        <v>0</v>
      </c>
      <c r="I47" s="131"/>
      <c r="J47" s="9"/>
      <c r="K47" s="61">
        <v>5000</v>
      </c>
    </row>
    <row r="48" spans="1:11" ht="20.25" customHeight="1" hidden="1">
      <c r="A48" s="110">
        <v>4505</v>
      </c>
      <c r="B48" s="42" t="s">
        <v>88</v>
      </c>
      <c r="C48" s="30"/>
      <c r="D48" s="43"/>
      <c r="E48" s="44"/>
      <c r="F48" s="44"/>
      <c r="G48" s="33">
        <v>30000</v>
      </c>
      <c r="H48" s="33">
        <f aca="true" t="shared" si="4" ref="H48:H67">E48*F48*G48</f>
        <v>0</v>
      </c>
      <c r="I48" s="131"/>
      <c r="J48" s="9"/>
      <c r="K48" s="61">
        <v>5000</v>
      </c>
    </row>
    <row r="49" spans="1:11" ht="20.25" customHeight="1" hidden="1">
      <c r="A49" s="110">
        <v>4506</v>
      </c>
      <c r="B49" s="42" t="s">
        <v>89</v>
      </c>
      <c r="C49" s="30"/>
      <c r="D49" s="43"/>
      <c r="E49" s="44"/>
      <c r="F49" s="44"/>
      <c r="G49" s="33">
        <v>20000</v>
      </c>
      <c r="H49" s="33">
        <f t="shared" si="4"/>
        <v>0</v>
      </c>
      <c r="I49" s="131"/>
      <c r="J49" s="9"/>
      <c r="K49" s="61">
        <v>3000</v>
      </c>
    </row>
    <row r="50" spans="1:11" ht="20.25" customHeight="1" hidden="1">
      <c r="A50" s="110">
        <v>4504</v>
      </c>
      <c r="B50" s="42" t="s">
        <v>91</v>
      </c>
      <c r="C50" s="30"/>
      <c r="D50" s="43"/>
      <c r="E50" s="44"/>
      <c r="F50" s="44"/>
      <c r="G50" s="33">
        <v>30000</v>
      </c>
      <c r="H50" s="33">
        <f t="shared" si="4"/>
        <v>0</v>
      </c>
      <c r="I50" s="131"/>
      <c r="J50" s="9"/>
      <c r="K50" s="61">
        <v>5000</v>
      </c>
    </row>
    <row r="51" spans="1:11" ht="20.25" customHeight="1" hidden="1">
      <c r="A51" s="110">
        <v>4507</v>
      </c>
      <c r="B51" s="42" t="s">
        <v>90</v>
      </c>
      <c r="C51" s="30"/>
      <c r="D51" s="43"/>
      <c r="E51" s="44"/>
      <c r="F51" s="44"/>
      <c r="G51" s="33">
        <v>10000</v>
      </c>
      <c r="H51" s="33">
        <f t="shared" si="4"/>
        <v>0</v>
      </c>
      <c r="I51" s="131"/>
      <c r="J51" s="9"/>
      <c r="K51" s="61">
        <v>2000</v>
      </c>
    </row>
    <row r="52" spans="1:11" ht="20.25" customHeight="1" hidden="1">
      <c r="A52" s="110">
        <v>4508</v>
      </c>
      <c r="B52" s="42" t="s">
        <v>92</v>
      </c>
      <c r="C52" s="30"/>
      <c r="D52" s="43"/>
      <c r="E52" s="44"/>
      <c r="F52" s="44"/>
      <c r="G52" s="33">
        <v>10000</v>
      </c>
      <c r="H52" s="33">
        <f t="shared" si="4"/>
        <v>0</v>
      </c>
      <c r="I52" s="131"/>
      <c r="J52" s="9"/>
      <c r="K52" s="61">
        <v>2000</v>
      </c>
    </row>
    <row r="53" spans="1:11" ht="20.25" customHeight="1" hidden="1">
      <c r="A53" s="110">
        <v>4509</v>
      </c>
      <c r="B53" s="42" t="s">
        <v>93</v>
      </c>
      <c r="C53" s="30"/>
      <c r="D53" s="43"/>
      <c r="E53" s="44"/>
      <c r="F53" s="44"/>
      <c r="G53" s="33">
        <v>10000</v>
      </c>
      <c r="H53" s="33">
        <f t="shared" si="4"/>
        <v>0</v>
      </c>
      <c r="I53" s="131"/>
      <c r="J53" s="9"/>
      <c r="K53" s="61">
        <v>2000</v>
      </c>
    </row>
    <row r="54" spans="1:11" ht="20.25" customHeight="1" hidden="1">
      <c r="A54" s="110">
        <v>4513</v>
      </c>
      <c r="B54" s="42" t="s">
        <v>297</v>
      </c>
      <c r="C54" s="30"/>
      <c r="D54" s="43"/>
      <c r="E54" s="44"/>
      <c r="F54" s="44"/>
      <c r="G54" s="33">
        <v>5000</v>
      </c>
      <c r="H54" s="33">
        <f t="shared" si="4"/>
        <v>0</v>
      </c>
      <c r="I54" s="131"/>
      <c r="J54" s="9"/>
      <c r="K54" s="61">
        <v>1000</v>
      </c>
    </row>
    <row r="55" spans="1:9" ht="21" customHeight="1" hidden="1">
      <c r="A55" s="110">
        <v>4514</v>
      </c>
      <c r="B55" s="42" t="s">
        <v>157</v>
      </c>
      <c r="C55" s="30"/>
      <c r="D55" s="43" t="s">
        <v>141</v>
      </c>
      <c r="E55" s="44"/>
      <c r="F55" s="44"/>
      <c r="G55" s="33">
        <v>10000</v>
      </c>
      <c r="H55" s="33">
        <f t="shared" si="4"/>
        <v>0</v>
      </c>
      <c r="I55" s="131"/>
    </row>
    <row r="56" spans="1:9" ht="20.25" customHeight="1" hidden="1">
      <c r="A56" s="110">
        <v>4517</v>
      </c>
      <c r="B56" s="42" t="s">
        <v>176</v>
      </c>
      <c r="C56" s="30"/>
      <c r="D56" s="43"/>
      <c r="E56" s="44"/>
      <c r="F56" s="44"/>
      <c r="G56" s="33">
        <v>20000</v>
      </c>
      <c r="H56" s="33">
        <f t="shared" si="4"/>
        <v>0</v>
      </c>
      <c r="I56" s="131"/>
    </row>
    <row r="57" spans="1:9" ht="20.25" customHeight="1" hidden="1">
      <c r="A57" s="110">
        <v>4517</v>
      </c>
      <c r="B57" s="42" t="s">
        <v>177</v>
      </c>
      <c r="C57" s="30"/>
      <c r="D57" s="43"/>
      <c r="E57" s="44"/>
      <c r="F57" s="44"/>
      <c r="G57" s="33">
        <v>20000</v>
      </c>
      <c r="H57" s="33">
        <f t="shared" si="4"/>
        <v>0</v>
      </c>
      <c r="I57" s="131"/>
    </row>
    <row r="58" spans="1:9" ht="20.25" customHeight="1" hidden="1">
      <c r="A58" s="110">
        <v>4517</v>
      </c>
      <c r="B58" s="42" t="s">
        <v>178</v>
      </c>
      <c r="C58" s="30"/>
      <c r="D58" s="43"/>
      <c r="E58" s="44"/>
      <c r="F58" s="44"/>
      <c r="G58" s="33">
        <v>20000</v>
      </c>
      <c r="H58" s="33">
        <f t="shared" si="4"/>
        <v>0</v>
      </c>
      <c r="I58" s="131"/>
    </row>
    <row r="59" spans="1:9" ht="20.25" customHeight="1" hidden="1">
      <c r="A59" s="110">
        <v>4517</v>
      </c>
      <c r="B59" s="42" t="s">
        <v>179</v>
      </c>
      <c r="C59" s="30"/>
      <c r="D59" s="43"/>
      <c r="E59" s="44"/>
      <c r="F59" s="44"/>
      <c r="G59" s="33">
        <v>20000</v>
      </c>
      <c r="H59" s="33">
        <f t="shared" si="4"/>
        <v>0</v>
      </c>
      <c r="I59" s="131"/>
    </row>
    <row r="60" spans="1:9" ht="20.25" customHeight="1" hidden="1">
      <c r="A60" s="110">
        <v>4517</v>
      </c>
      <c r="B60" s="42" t="s">
        <v>180</v>
      </c>
      <c r="C60" s="30"/>
      <c r="D60" s="43"/>
      <c r="E60" s="44"/>
      <c r="F60" s="44"/>
      <c r="G60" s="33">
        <v>20000</v>
      </c>
      <c r="H60" s="33">
        <f t="shared" si="4"/>
        <v>0</v>
      </c>
      <c r="I60" s="131"/>
    </row>
    <row r="61" spans="1:9" ht="20.25" customHeight="1" hidden="1">
      <c r="A61" s="110">
        <v>4517</v>
      </c>
      <c r="B61" s="42" t="s">
        <v>181</v>
      </c>
      <c r="C61" s="30"/>
      <c r="D61" s="43"/>
      <c r="E61" s="44"/>
      <c r="F61" s="44"/>
      <c r="G61" s="33">
        <v>20000</v>
      </c>
      <c r="H61" s="33">
        <f t="shared" si="4"/>
        <v>0</v>
      </c>
      <c r="I61" s="131"/>
    </row>
    <row r="62" spans="1:9" ht="20.25" customHeight="1" hidden="1">
      <c r="A62" s="110">
        <v>4517</v>
      </c>
      <c r="B62" s="42" t="s">
        <v>183</v>
      </c>
      <c r="C62" s="30"/>
      <c r="D62" s="43"/>
      <c r="E62" s="44"/>
      <c r="F62" s="44"/>
      <c r="G62" s="33">
        <v>20000</v>
      </c>
      <c r="H62" s="33">
        <f t="shared" si="4"/>
        <v>0</v>
      </c>
      <c r="I62" s="131"/>
    </row>
    <row r="63" spans="1:9" ht="20.25" customHeight="1" hidden="1">
      <c r="A63" s="110">
        <v>4560</v>
      </c>
      <c r="B63" s="42" t="s">
        <v>273</v>
      </c>
      <c r="C63" s="30"/>
      <c r="D63" s="43"/>
      <c r="E63" s="44"/>
      <c r="F63" s="44"/>
      <c r="G63" s="33">
        <v>20000</v>
      </c>
      <c r="H63" s="33">
        <f>E63*F63*G63</f>
        <v>0</v>
      </c>
      <c r="I63" s="131"/>
    </row>
    <row r="64" spans="1:9" ht="20.25" customHeight="1" hidden="1">
      <c r="A64" s="110">
        <v>4517</v>
      </c>
      <c r="B64" s="42" t="s">
        <v>256</v>
      </c>
      <c r="C64" s="30"/>
      <c r="D64" s="43"/>
      <c r="E64" s="44"/>
      <c r="F64" s="44"/>
      <c r="G64" s="33">
        <v>20000</v>
      </c>
      <c r="H64" s="33">
        <f>E64*F64*G64</f>
        <v>0</v>
      </c>
      <c r="I64" s="131"/>
    </row>
    <row r="65" spans="1:9" ht="20.25" customHeight="1">
      <c r="A65" s="110">
        <v>4521</v>
      </c>
      <c r="B65" s="42" t="s">
        <v>226</v>
      </c>
      <c r="C65" s="30">
        <v>44366</v>
      </c>
      <c r="D65" s="43" t="s">
        <v>339</v>
      </c>
      <c r="E65" s="44">
        <v>1</v>
      </c>
      <c r="F65" s="44">
        <v>1</v>
      </c>
      <c r="G65" s="33">
        <v>10000</v>
      </c>
      <c r="H65" s="33">
        <f t="shared" si="4"/>
        <v>10000</v>
      </c>
      <c r="I65" s="131"/>
    </row>
    <row r="66" spans="1:9" ht="22.5" customHeight="1" hidden="1">
      <c r="A66" s="110">
        <v>4518</v>
      </c>
      <c r="B66" s="42" t="s">
        <v>197</v>
      </c>
      <c r="C66" s="30"/>
      <c r="D66" s="43"/>
      <c r="E66" s="44"/>
      <c r="F66" s="44"/>
      <c r="G66" s="33">
        <v>40000</v>
      </c>
      <c r="H66" s="33">
        <f t="shared" si="4"/>
        <v>0</v>
      </c>
      <c r="I66" s="131"/>
    </row>
    <row r="67" spans="1:9" ht="24.75" customHeight="1" hidden="1">
      <c r="A67" s="110">
        <v>4519</v>
      </c>
      <c r="B67" s="42" t="s">
        <v>295</v>
      </c>
      <c r="C67" s="30"/>
      <c r="D67" s="43" t="s">
        <v>141</v>
      </c>
      <c r="E67" s="44"/>
      <c r="F67" s="44"/>
      <c r="G67" s="33">
        <v>3000</v>
      </c>
      <c r="H67" s="33">
        <f t="shared" si="4"/>
        <v>0</v>
      </c>
      <c r="I67" s="131"/>
    </row>
    <row r="68" spans="1:10" s="11" customFormat="1" ht="20.25" customHeight="1">
      <c r="A68" s="110"/>
      <c r="B68" s="244" t="s">
        <v>16</v>
      </c>
      <c r="C68" s="245"/>
      <c r="D68" s="245"/>
      <c r="E68" s="245"/>
      <c r="F68" s="245"/>
      <c r="G68" s="245"/>
      <c r="H68" s="82">
        <f>SUM(H44:H67)</f>
        <v>10000</v>
      </c>
      <c r="I68" s="131"/>
      <c r="J68" s="52"/>
    </row>
    <row r="69" spans="1:10" s="104" customFormat="1" ht="20.25" customHeight="1">
      <c r="A69" s="110"/>
      <c r="B69" s="187" t="s">
        <v>162</v>
      </c>
      <c r="C69" s="188"/>
      <c r="D69" s="188"/>
      <c r="E69" s="188"/>
      <c r="F69" s="188"/>
      <c r="G69" s="101">
        <v>20</v>
      </c>
      <c r="H69" s="102">
        <f>H68*(G69/100)</f>
        <v>2000</v>
      </c>
      <c r="I69" s="132"/>
      <c r="J69" s="146"/>
    </row>
    <row r="70" spans="1:10" s="35" customFormat="1" ht="21" customHeight="1" hidden="1">
      <c r="A70" s="110">
        <v>4523</v>
      </c>
      <c r="B70" s="42" t="s">
        <v>140</v>
      </c>
      <c r="C70" s="30">
        <v>44366</v>
      </c>
      <c r="D70" s="43" t="s">
        <v>215</v>
      </c>
      <c r="E70" s="44"/>
      <c r="F70" s="44"/>
      <c r="G70" s="33">
        <v>6000</v>
      </c>
      <c r="H70" s="33">
        <f aca="true" t="shared" si="5" ref="H70:H93">E70*F70*G70</f>
        <v>0</v>
      </c>
      <c r="I70" s="131"/>
      <c r="J70" s="149"/>
    </row>
    <row r="71" spans="1:10" s="35" customFormat="1" ht="19.5" customHeight="1" hidden="1">
      <c r="A71" s="110">
        <v>8150</v>
      </c>
      <c r="B71" s="42" t="s">
        <v>193</v>
      </c>
      <c r="C71" s="30"/>
      <c r="D71" s="43" t="s">
        <v>196</v>
      </c>
      <c r="E71" s="44"/>
      <c r="F71" s="44"/>
      <c r="G71" s="33">
        <v>1500</v>
      </c>
      <c r="H71" s="33">
        <f>E71*F71*G71</f>
        <v>0</v>
      </c>
      <c r="I71" s="131"/>
      <c r="J71" s="149"/>
    </row>
    <row r="72" spans="1:10" s="35" customFormat="1" ht="19.5" customHeight="1" hidden="1">
      <c r="A72" s="110">
        <v>4517</v>
      </c>
      <c r="B72" s="42" t="s">
        <v>182</v>
      </c>
      <c r="C72" s="30"/>
      <c r="D72" s="43" t="s">
        <v>215</v>
      </c>
      <c r="E72" s="44"/>
      <c r="F72" s="44"/>
      <c r="G72" s="33">
        <v>20000</v>
      </c>
      <c r="H72" s="33">
        <f t="shared" si="5"/>
        <v>0</v>
      </c>
      <c r="I72" s="131"/>
      <c r="J72" s="149"/>
    </row>
    <row r="73" spans="1:10" s="35" customFormat="1" ht="19.5" customHeight="1" hidden="1">
      <c r="A73" s="110">
        <v>8102</v>
      </c>
      <c r="B73" s="42" t="s">
        <v>194</v>
      </c>
      <c r="C73" s="30"/>
      <c r="D73" s="43"/>
      <c r="E73" s="44"/>
      <c r="F73" s="44"/>
      <c r="G73" s="33">
        <v>3000</v>
      </c>
      <c r="H73" s="33">
        <f t="shared" si="5"/>
        <v>0</v>
      </c>
      <c r="I73" s="131"/>
      <c r="J73" s="149"/>
    </row>
    <row r="74" spans="1:10" s="35" customFormat="1" ht="19.5" customHeight="1" hidden="1">
      <c r="A74" s="110">
        <v>4561</v>
      </c>
      <c r="B74" s="42" t="s">
        <v>274</v>
      </c>
      <c r="C74" s="30"/>
      <c r="D74" s="43" t="s">
        <v>141</v>
      </c>
      <c r="E74" s="44"/>
      <c r="F74" s="44"/>
      <c r="G74" s="33">
        <v>480</v>
      </c>
      <c r="H74" s="33">
        <f t="shared" si="5"/>
        <v>0</v>
      </c>
      <c r="I74" s="131"/>
      <c r="J74" s="149"/>
    </row>
    <row r="75" spans="1:10" s="35" customFormat="1" ht="19.5" customHeight="1" hidden="1">
      <c r="A75" s="110">
        <v>4552</v>
      </c>
      <c r="B75" s="42" t="s">
        <v>184</v>
      </c>
      <c r="C75" s="30"/>
      <c r="D75" s="43" t="s">
        <v>215</v>
      </c>
      <c r="E75" s="44"/>
      <c r="F75" s="44"/>
      <c r="G75" s="33">
        <v>1000</v>
      </c>
      <c r="H75" s="33">
        <f t="shared" si="5"/>
        <v>0</v>
      </c>
      <c r="I75" s="131"/>
      <c r="J75" s="149" t="s">
        <v>234</v>
      </c>
    </row>
    <row r="76" spans="1:10" ht="20.25" customHeight="1" hidden="1">
      <c r="A76" s="110">
        <v>4553</v>
      </c>
      <c r="B76" s="42" t="s">
        <v>216</v>
      </c>
      <c r="C76" s="30"/>
      <c r="D76" s="43" t="s">
        <v>215</v>
      </c>
      <c r="E76" s="44"/>
      <c r="F76" s="44"/>
      <c r="G76" s="33">
        <v>1500</v>
      </c>
      <c r="H76" s="33">
        <f>E76*F76*G76</f>
        <v>0</v>
      </c>
      <c r="I76" s="131"/>
      <c r="J76" s="61" t="s">
        <v>233</v>
      </c>
    </row>
    <row r="77" spans="1:10" ht="21.75" customHeight="1" hidden="1">
      <c r="A77" s="110">
        <v>4525</v>
      </c>
      <c r="B77" s="42" t="s">
        <v>232</v>
      </c>
      <c r="C77" s="30"/>
      <c r="D77" s="43" t="s">
        <v>196</v>
      </c>
      <c r="E77" s="44"/>
      <c r="F77" s="44"/>
      <c r="G77" s="33">
        <v>2000</v>
      </c>
      <c r="H77" s="33">
        <f t="shared" si="5"/>
        <v>0</v>
      </c>
      <c r="I77" s="131"/>
      <c r="J77" s="61" t="s">
        <v>234</v>
      </c>
    </row>
    <row r="78" spans="1:10" ht="21.75" customHeight="1" hidden="1">
      <c r="A78" s="110">
        <v>4556</v>
      </c>
      <c r="B78" s="42" t="s">
        <v>217</v>
      </c>
      <c r="C78" s="30"/>
      <c r="D78" s="43" t="s">
        <v>215</v>
      </c>
      <c r="E78" s="44"/>
      <c r="F78" s="44"/>
      <c r="G78" s="33">
        <v>1000</v>
      </c>
      <c r="H78" s="33">
        <f t="shared" si="5"/>
        <v>0</v>
      </c>
      <c r="I78" s="131"/>
      <c r="J78" s="61" t="s">
        <v>235</v>
      </c>
    </row>
    <row r="79" spans="1:9" ht="21.75" customHeight="1" hidden="1">
      <c r="A79" s="110">
        <v>4557</v>
      </c>
      <c r="B79" s="42" t="s">
        <v>207</v>
      </c>
      <c r="C79" s="30"/>
      <c r="D79" s="43" t="s">
        <v>215</v>
      </c>
      <c r="E79" s="44"/>
      <c r="F79" s="44"/>
      <c r="G79" s="33">
        <v>1200</v>
      </c>
      <c r="H79" s="33">
        <f t="shared" si="5"/>
        <v>0</v>
      </c>
      <c r="I79" s="131"/>
    </row>
    <row r="80" spans="1:9" ht="21.75" customHeight="1" hidden="1">
      <c r="A80" s="110">
        <v>4558</v>
      </c>
      <c r="B80" s="42" t="s">
        <v>186</v>
      </c>
      <c r="C80" s="30"/>
      <c r="D80" s="43" t="s">
        <v>215</v>
      </c>
      <c r="E80" s="44"/>
      <c r="F80" s="44"/>
      <c r="G80" s="33">
        <v>500</v>
      </c>
      <c r="H80" s="33">
        <f t="shared" si="5"/>
        <v>0</v>
      </c>
      <c r="I80" s="131"/>
    </row>
    <row r="81" spans="1:9" ht="21.75" customHeight="1" hidden="1">
      <c r="A81" s="110">
        <v>4558</v>
      </c>
      <c r="B81" s="42" t="s">
        <v>187</v>
      </c>
      <c r="C81" s="30"/>
      <c r="D81" s="43" t="s">
        <v>215</v>
      </c>
      <c r="E81" s="44"/>
      <c r="F81" s="44"/>
      <c r="G81" s="33">
        <v>1000</v>
      </c>
      <c r="H81" s="33">
        <f t="shared" si="5"/>
        <v>0</v>
      </c>
      <c r="I81" s="131"/>
    </row>
    <row r="82" spans="1:9" ht="30" customHeight="1" hidden="1">
      <c r="A82" s="110">
        <v>4554</v>
      </c>
      <c r="B82" s="42" t="s">
        <v>236</v>
      </c>
      <c r="C82" s="30"/>
      <c r="D82" s="43" t="s">
        <v>215</v>
      </c>
      <c r="E82" s="44"/>
      <c r="F82" s="44"/>
      <c r="G82" s="33">
        <v>300</v>
      </c>
      <c r="H82" s="33">
        <f t="shared" si="5"/>
        <v>0</v>
      </c>
      <c r="I82" s="131"/>
    </row>
    <row r="83" spans="1:9" ht="30" customHeight="1" hidden="1">
      <c r="A83" s="110">
        <v>4555</v>
      </c>
      <c r="B83" s="42" t="s">
        <v>218</v>
      </c>
      <c r="C83" s="30"/>
      <c r="D83" s="43" t="s">
        <v>215</v>
      </c>
      <c r="E83" s="44"/>
      <c r="F83" s="44"/>
      <c r="G83" s="33">
        <v>300</v>
      </c>
      <c r="H83" s="33">
        <f t="shared" si="5"/>
        <v>0</v>
      </c>
      <c r="I83" s="131"/>
    </row>
    <row r="84" spans="1:9" ht="21.75" customHeight="1" hidden="1">
      <c r="A84" s="110">
        <v>5026</v>
      </c>
      <c r="B84" s="42" t="s">
        <v>219</v>
      </c>
      <c r="C84" s="30"/>
      <c r="D84" s="43" t="s">
        <v>208</v>
      </c>
      <c r="E84" s="44"/>
      <c r="F84" s="44"/>
      <c r="G84" s="33">
        <v>400</v>
      </c>
      <c r="H84" s="33">
        <f t="shared" si="5"/>
        <v>0</v>
      </c>
      <c r="I84" s="131"/>
    </row>
    <row r="85" spans="1:9" ht="21.75" customHeight="1" hidden="1">
      <c r="A85" s="110">
        <v>5025</v>
      </c>
      <c r="B85" s="42" t="s">
        <v>220</v>
      </c>
      <c r="C85" s="30"/>
      <c r="D85" s="43" t="s">
        <v>209</v>
      </c>
      <c r="E85" s="44"/>
      <c r="F85" s="44"/>
      <c r="G85" s="33">
        <v>50</v>
      </c>
      <c r="H85" s="33">
        <f t="shared" si="5"/>
        <v>0</v>
      </c>
      <c r="I85" s="131"/>
    </row>
    <row r="86" spans="1:10" ht="21.75" customHeight="1" hidden="1">
      <c r="A86" s="110">
        <v>5021</v>
      </c>
      <c r="B86" s="42" t="s">
        <v>221</v>
      </c>
      <c r="C86" s="30"/>
      <c r="D86" s="43" t="s">
        <v>208</v>
      </c>
      <c r="E86" s="44"/>
      <c r="F86" s="44"/>
      <c r="G86" s="33">
        <v>200</v>
      </c>
      <c r="H86" s="33">
        <f t="shared" si="5"/>
        <v>0</v>
      </c>
      <c r="I86" s="131"/>
      <c r="J86" s="61" t="s">
        <v>237</v>
      </c>
    </row>
    <row r="87" spans="1:10" s="35" customFormat="1" ht="18" customHeight="1" hidden="1">
      <c r="A87" s="110">
        <v>6000</v>
      </c>
      <c r="B87" s="42" t="s">
        <v>222</v>
      </c>
      <c r="C87" s="30"/>
      <c r="D87" s="43" t="s">
        <v>141</v>
      </c>
      <c r="E87" s="44"/>
      <c r="F87" s="44"/>
      <c r="G87" s="33">
        <v>1500</v>
      </c>
      <c r="H87" s="33">
        <f t="shared" si="5"/>
        <v>0</v>
      </c>
      <c r="I87" s="131"/>
      <c r="J87" s="149"/>
    </row>
    <row r="88" spans="1:10" s="35" customFormat="1" ht="18" customHeight="1" hidden="1">
      <c r="A88" s="110">
        <v>6000</v>
      </c>
      <c r="B88" s="42" t="s">
        <v>223</v>
      </c>
      <c r="C88" s="30"/>
      <c r="D88" s="43" t="s">
        <v>141</v>
      </c>
      <c r="E88" s="44"/>
      <c r="F88" s="44"/>
      <c r="G88" s="33">
        <v>2000</v>
      </c>
      <c r="H88" s="33">
        <f t="shared" si="5"/>
        <v>0</v>
      </c>
      <c r="I88" s="131"/>
      <c r="J88" s="149"/>
    </row>
    <row r="89" spans="1:10" ht="21.75" customHeight="1" hidden="1">
      <c r="A89" s="110">
        <v>6001</v>
      </c>
      <c r="B89" s="42" t="s">
        <v>188</v>
      </c>
      <c r="C89" s="30"/>
      <c r="D89" s="43" t="s">
        <v>224</v>
      </c>
      <c r="E89" s="44"/>
      <c r="F89" s="44"/>
      <c r="G89" s="33">
        <v>500</v>
      </c>
      <c r="H89" s="33">
        <f t="shared" si="5"/>
        <v>0</v>
      </c>
      <c r="I89" s="131"/>
      <c r="J89" s="61" t="s">
        <v>233</v>
      </c>
    </row>
    <row r="90" spans="1:10" ht="21.75" customHeight="1" hidden="1">
      <c r="A90" s="110">
        <v>6002</v>
      </c>
      <c r="B90" s="42" t="s">
        <v>189</v>
      </c>
      <c r="C90" s="30"/>
      <c r="D90" s="43" t="s">
        <v>195</v>
      </c>
      <c r="E90" s="44"/>
      <c r="F90" s="44"/>
      <c r="G90" s="33">
        <v>700</v>
      </c>
      <c r="H90" s="33">
        <f t="shared" si="5"/>
        <v>0</v>
      </c>
      <c r="I90" s="131"/>
      <c r="J90" s="61" t="s">
        <v>234</v>
      </c>
    </row>
    <row r="91" spans="1:9" ht="21.75" customHeight="1" hidden="1">
      <c r="A91" s="110">
        <v>7701</v>
      </c>
      <c r="B91" s="42" t="s">
        <v>185</v>
      </c>
      <c r="C91" s="30"/>
      <c r="D91" s="43" t="s">
        <v>275</v>
      </c>
      <c r="E91" s="44"/>
      <c r="F91" s="44"/>
      <c r="G91" s="33">
        <v>200</v>
      </c>
      <c r="H91" s="33">
        <f t="shared" si="5"/>
        <v>0</v>
      </c>
      <c r="I91" s="131"/>
    </row>
    <row r="92" spans="1:9" ht="27.75" customHeight="1" hidden="1">
      <c r="A92" s="110">
        <v>4516</v>
      </c>
      <c r="B92" s="42" t="s">
        <v>263</v>
      </c>
      <c r="C92" s="30"/>
      <c r="D92" s="43"/>
      <c r="E92" s="44"/>
      <c r="F92" s="44"/>
      <c r="G92" s="33">
        <v>100</v>
      </c>
      <c r="H92" s="33">
        <f t="shared" si="5"/>
        <v>0</v>
      </c>
      <c r="I92" s="131"/>
    </row>
    <row r="93" spans="1:9" ht="18" customHeight="1" hidden="1">
      <c r="A93" s="110">
        <v>7701</v>
      </c>
      <c r="B93" s="42" t="s">
        <v>262</v>
      </c>
      <c r="C93" s="30"/>
      <c r="D93" s="43"/>
      <c r="E93" s="44"/>
      <c r="F93" s="44"/>
      <c r="G93" s="33">
        <v>200</v>
      </c>
      <c r="H93" s="33">
        <f t="shared" si="5"/>
        <v>0</v>
      </c>
      <c r="I93" s="131"/>
    </row>
    <row r="94" spans="1:9" ht="21.75" customHeight="1" hidden="1">
      <c r="A94" s="110">
        <v>4515</v>
      </c>
      <c r="B94" s="42" t="s">
        <v>142</v>
      </c>
      <c r="C94" s="30"/>
      <c r="D94" s="43" t="s">
        <v>143</v>
      </c>
      <c r="E94" s="44"/>
      <c r="F94" s="44"/>
      <c r="G94" s="33">
        <v>50</v>
      </c>
      <c r="H94" s="33">
        <f>E94*F94*G94</f>
        <v>0</v>
      </c>
      <c r="I94" s="131"/>
    </row>
    <row r="95" spans="1:10" s="11" customFormat="1" ht="22.5" customHeight="1">
      <c r="A95" s="110"/>
      <c r="B95" s="229" t="s">
        <v>46</v>
      </c>
      <c r="C95" s="230"/>
      <c r="D95" s="230"/>
      <c r="E95" s="230"/>
      <c r="F95" s="230"/>
      <c r="G95" s="231"/>
      <c r="H95" s="82">
        <f>H68-H69+SUM(H70:H94)</f>
        <v>8000</v>
      </c>
      <c r="I95" s="131"/>
      <c r="J95" s="52"/>
    </row>
    <row r="96" spans="2:9" ht="27" customHeight="1">
      <c r="B96" s="83" t="s">
        <v>66</v>
      </c>
      <c r="C96" s="84" t="s">
        <v>0</v>
      </c>
      <c r="D96" s="84" t="s">
        <v>2</v>
      </c>
      <c r="E96" s="84" t="s">
        <v>257</v>
      </c>
      <c r="F96" s="84" t="s">
        <v>139</v>
      </c>
      <c r="G96" s="85" t="s">
        <v>145</v>
      </c>
      <c r="H96" s="85" t="s">
        <v>5</v>
      </c>
      <c r="I96" s="131"/>
    </row>
    <row r="97" spans="2:9" ht="21" customHeight="1" hidden="1">
      <c r="B97" s="42" t="s">
        <v>8</v>
      </c>
      <c r="C97" s="30"/>
      <c r="D97" s="43"/>
      <c r="E97" s="44"/>
      <c r="F97" s="44"/>
      <c r="G97" s="33"/>
      <c r="H97" s="33">
        <f>F97*G97*E97</f>
        <v>0</v>
      </c>
      <c r="I97" s="131"/>
    </row>
    <row r="98" spans="2:9" ht="21" customHeight="1" hidden="1">
      <c r="B98" s="42" t="s">
        <v>9</v>
      </c>
      <c r="C98" s="30"/>
      <c r="D98" s="43"/>
      <c r="E98" s="44"/>
      <c r="F98" s="44"/>
      <c r="G98" s="33"/>
      <c r="H98" s="33">
        <f>F98*G98*E98</f>
        <v>0</v>
      </c>
      <c r="I98" s="131"/>
    </row>
    <row r="99" spans="2:9" ht="21" customHeight="1" hidden="1">
      <c r="B99" s="42" t="s">
        <v>108</v>
      </c>
      <c r="C99" s="30"/>
      <c r="D99" s="43"/>
      <c r="E99" s="44"/>
      <c r="F99" s="44"/>
      <c r="G99" s="33"/>
      <c r="H99" s="33">
        <f>F99*G99*E99</f>
        <v>0</v>
      </c>
      <c r="I99" s="131"/>
    </row>
    <row r="100" spans="2:10" ht="20.25" customHeight="1" hidden="1">
      <c r="B100" s="42" t="s">
        <v>146</v>
      </c>
      <c r="C100" s="30"/>
      <c r="D100" s="43"/>
      <c r="E100" s="44"/>
      <c r="F100" s="44"/>
      <c r="G100" s="33"/>
      <c r="H100" s="33">
        <f>F100*G100*E100</f>
        <v>0</v>
      </c>
      <c r="I100" s="131"/>
      <c r="J100" s="150"/>
    </row>
    <row r="101" spans="2:9" ht="20.25" customHeight="1">
      <c r="B101" s="42" t="s">
        <v>340</v>
      </c>
      <c r="C101" s="30">
        <v>44366</v>
      </c>
      <c r="D101" s="43"/>
      <c r="E101" s="44">
        <v>35</v>
      </c>
      <c r="F101" s="44">
        <v>1</v>
      </c>
      <c r="G101" s="33">
        <v>2300</v>
      </c>
      <c r="H101" s="33">
        <f>F101*G101*E101</f>
        <v>80500</v>
      </c>
      <c r="I101" s="131"/>
    </row>
    <row r="102" spans="2:9" ht="20.25" customHeight="1">
      <c r="B102" s="183" t="s">
        <v>7</v>
      </c>
      <c r="C102" s="184"/>
      <c r="D102" s="184"/>
      <c r="E102" s="184"/>
      <c r="F102" s="184"/>
      <c r="G102" s="185"/>
      <c r="H102" s="36">
        <f>SUM(H97:H101)</f>
        <v>80500</v>
      </c>
      <c r="I102" s="131"/>
    </row>
    <row r="103" spans="2:9" ht="20.25" customHeight="1" hidden="1">
      <c r="B103" s="187" t="s">
        <v>171</v>
      </c>
      <c r="C103" s="188"/>
      <c r="D103" s="188"/>
      <c r="E103" s="188"/>
      <c r="F103" s="188"/>
      <c r="G103" s="101">
        <v>0</v>
      </c>
      <c r="H103" s="102">
        <f>H102*(G103/100)</f>
        <v>0</v>
      </c>
      <c r="I103" s="131"/>
    </row>
    <row r="104" spans="1:9" ht="20.25" customHeight="1">
      <c r="A104" s="110">
        <v>4542</v>
      </c>
      <c r="B104" s="171" t="s">
        <v>84</v>
      </c>
      <c r="C104" s="172"/>
      <c r="D104" s="172"/>
      <c r="E104" s="172"/>
      <c r="F104" s="172"/>
      <c r="G104" s="64">
        <v>15</v>
      </c>
      <c r="H104" s="65">
        <f>H102*(G104/100)</f>
        <v>12075</v>
      </c>
      <c r="I104" s="131"/>
    </row>
    <row r="105" spans="1:10" s="11" customFormat="1" ht="16.5" customHeight="1" hidden="1">
      <c r="A105" s="110"/>
      <c r="B105" s="220" t="s">
        <v>166</v>
      </c>
      <c r="C105" s="221"/>
      <c r="D105" s="221"/>
      <c r="E105" s="221"/>
      <c r="F105" s="221"/>
      <c r="G105" s="222"/>
      <c r="H105" s="36">
        <f>SUM(H102+H104-H103)</f>
        <v>92575</v>
      </c>
      <c r="I105" s="132"/>
      <c r="J105" s="52"/>
    </row>
    <row r="106" spans="1:10" s="11" customFormat="1" ht="18.75" customHeight="1">
      <c r="A106" s="110"/>
      <c r="B106" s="203" t="s">
        <v>227</v>
      </c>
      <c r="C106" s="204"/>
      <c r="D106" s="204"/>
      <c r="E106" s="204"/>
      <c r="F106" s="204"/>
      <c r="G106" s="204"/>
      <c r="H106" s="36">
        <f>SUM(H105)</f>
        <v>92575</v>
      </c>
      <c r="I106" s="131"/>
      <c r="J106" s="52"/>
    </row>
    <row r="107" spans="1:10" s="11" customFormat="1" ht="18.75" customHeight="1">
      <c r="A107" s="110"/>
      <c r="B107" s="109" t="s">
        <v>167</v>
      </c>
      <c r="C107" s="63"/>
      <c r="D107" s="63"/>
      <c r="E107" s="63"/>
      <c r="F107" s="63"/>
      <c r="G107" s="63"/>
      <c r="H107" s="36"/>
      <c r="I107" s="131"/>
      <c r="J107" s="52"/>
    </row>
    <row r="108" spans="2:9" ht="21.75" customHeight="1" hidden="1">
      <c r="B108" s="42" t="s">
        <v>168</v>
      </c>
      <c r="C108" s="30"/>
      <c r="D108" s="43"/>
      <c r="E108" s="44"/>
      <c r="F108" s="44"/>
      <c r="G108" s="33">
        <v>70</v>
      </c>
      <c r="H108" s="33">
        <f>F108*G108*E108</f>
        <v>0</v>
      </c>
      <c r="I108" s="131"/>
    </row>
    <row r="109" spans="2:9" ht="21.75" customHeight="1">
      <c r="B109" s="42" t="s">
        <v>341</v>
      </c>
      <c r="C109" s="30">
        <v>44366</v>
      </c>
      <c r="D109" s="43"/>
      <c r="E109" s="44">
        <v>35</v>
      </c>
      <c r="F109" s="44">
        <v>1</v>
      </c>
      <c r="G109" s="33">
        <v>300</v>
      </c>
      <c r="H109" s="33">
        <f>F109*G109*E109</f>
        <v>10500</v>
      </c>
      <c r="I109" s="131" t="s">
        <v>369</v>
      </c>
    </row>
    <row r="110" spans="1:9" ht="21.75" customHeight="1" hidden="1">
      <c r="A110" s="110">
        <v>4547</v>
      </c>
      <c r="B110" s="42" t="s">
        <v>61</v>
      </c>
      <c r="C110" s="30"/>
      <c r="D110" s="43"/>
      <c r="E110" s="44"/>
      <c r="F110" s="44"/>
      <c r="G110" s="33">
        <v>300</v>
      </c>
      <c r="H110" s="33">
        <f>F110*G110*E110</f>
        <v>0</v>
      </c>
      <c r="I110" s="131"/>
    </row>
    <row r="111" spans="1:10" s="11" customFormat="1" ht="18" customHeight="1">
      <c r="A111" s="110"/>
      <c r="B111" s="203" t="s">
        <v>169</v>
      </c>
      <c r="C111" s="204"/>
      <c r="D111" s="204"/>
      <c r="E111" s="204"/>
      <c r="F111" s="204"/>
      <c r="G111" s="204"/>
      <c r="H111" s="36">
        <f>SUM(H108:H110)</f>
        <v>10500</v>
      </c>
      <c r="I111" s="132"/>
      <c r="J111" s="52"/>
    </row>
    <row r="112" spans="1:10" s="66" customFormat="1" ht="18" customHeight="1">
      <c r="A112" s="110">
        <v>4542</v>
      </c>
      <c r="B112" s="171" t="s">
        <v>84</v>
      </c>
      <c r="C112" s="172"/>
      <c r="D112" s="172"/>
      <c r="E112" s="172"/>
      <c r="F112" s="172"/>
      <c r="G112" s="64">
        <v>15</v>
      </c>
      <c r="H112" s="65">
        <f>H111*(G112/100)</f>
        <v>1575</v>
      </c>
      <c r="I112" s="131"/>
      <c r="J112" s="151"/>
    </row>
    <row r="113" spans="1:10" s="11" customFormat="1" ht="18.75" customHeight="1">
      <c r="A113" s="110"/>
      <c r="B113" s="203" t="s">
        <v>170</v>
      </c>
      <c r="C113" s="204"/>
      <c r="D113" s="204"/>
      <c r="E113" s="204"/>
      <c r="F113" s="204"/>
      <c r="G113" s="204"/>
      <c r="H113" s="36">
        <f>H111+H112</f>
        <v>12075</v>
      </c>
      <c r="I113" s="131"/>
      <c r="J113" s="52"/>
    </row>
    <row r="114" spans="1:9" ht="13.5">
      <c r="A114" s="110">
        <v>305</v>
      </c>
      <c r="B114" s="42" t="s">
        <v>81</v>
      </c>
      <c r="C114" s="30">
        <v>44367</v>
      </c>
      <c r="D114" s="30" t="s">
        <v>278</v>
      </c>
      <c r="E114" s="44">
        <v>32</v>
      </c>
      <c r="F114" s="44">
        <v>0</v>
      </c>
      <c r="G114" s="33">
        <v>600</v>
      </c>
      <c r="H114" s="33">
        <f>E114*F114*G114</f>
        <v>0</v>
      </c>
      <c r="I114" s="131"/>
    </row>
    <row r="115" spans="1:9" ht="13.5" hidden="1">
      <c r="A115" s="110">
        <v>306</v>
      </c>
      <c r="B115" s="42" t="s">
        <v>82</v>
      </c>
      <c r="C115" s="30"/>
      <c r="D115" s="30" t="s">
        <v>279</v>
      </c>
      <c r="E115" s="44"/>
      <c r="F115" s="44"/>
      <c r="G115" s="33">
        <v>700</v>
      </c>
      <c r="H115" s="33">
        <f>E115*F115*G115</f>
        <v>0</v>
      </c>
      <c r="I115" s="131" t="s">
        <v>342</v>
      </c>
    </row>
    <row r="116" spans="1:9" ht="13.5" hidden="1">
      <c r="A116" s="110">
        <v>307</v>
      </c>
      <c r="B116" s="42" t="s">
        <v>83</v>
      </c>
      <c r="C116" s="30"/>
      <c r="D116" s="30" t="s">
        <v>280</v>
      </c>
      <c r="E116" s="44"/>
      <c r="F116" s="44"/>
      <c r="G116" s="33">
        <v>700</v>
      </c>
      <c r="H116" s="33">
        <f>E116*F116*G116</f>
        <v>0</v>
      </c>
      <c r="I116" s="131"/>
    </row>
    <row r="117" spans="1:9" ht="17.25" customHeight="1" hidden="1">
      <c r="A117" s="110">
        <v>4543</v>
      </c>
      <c r="B117" s="42" t="s">
        <v>59</v>
      </c>
      <c r="C117" s="30"/>
      <c r="D117" s="43"/>
      <c r="E117" s="44"/>
      <c r="F117" s="44"/>
      <c r="G117" s="33">
        <v>500</v>
      </c>
      <c r="H117" s="33">
        <f aca="true" t="shared" si="6" ref="H117:H123">E117*F117*G117</f>
        <v>0</v>
      </c>
      <c r="I117" s="131"/>
    </row>
    <row r="118" spans="1:9" ht="17.25" customHeight="1" hidden="1">
      <c r="A118" s="110">
        <v>4549</v>
      </c>
      <c r="B118" s="42" t="s">
        <v>260</v>
      </c>
      <c r="C118" s="30"/>
      <c r="D118" s="43" t="s">
        <v>196</v>
      </c>
      <c r="E118" s="44"/>
      <c r="F118" s="44"/>
      <c r="G118" s="33">
        <v>5000</v>
      </c>
      <c r="H118" s="33">
        <f t="shared" si="6"/>
        <v>0</v>
      </c>
      <c r="I118" s="131"/>
    </row>
    <row r="119" spans="1:9" ht="17.25" customHeight="1" hidden="1">
      <c r="A119" s="110">
        <v>4550</v>
      </c>
      <c r="B119" s="42" t="s">
        <v>261</v>
      </c>
      <c r="C119" s="30"/>
      <c r="D119" s="43" t="s">
        <v>196</v>
      </c>
      <c r="E119" s="44"/>
      <c r="F119" s="44"/>
      <c r="G119" s="33">
        <v>3000</v>
      </c>
      <c r="H119" s="33">
        <f t="shared" si="6"/>
        <v>0</v>
      </c>
      <c r="I119" s="131"/>
    </row>
    <row r="120" spans="1:9" ht="18.75" customHeight="1" hidden="1">
      <c r="A120" s="110">
        <v>4548</v>
      </c>
      <c r="B120" s="42" t="s">
        <v>147</v>
      </c>
      <c r="C120" s="30"/>
      <c r="D120" s="43"/>
      <c r="E120" s="44"/>
      <c r="F120" s="44"/>
      <c r="G120" s="33">
        <v>150</v>
      </c>
      <c r="H120" s="33">
        <f t="shared" si="6"/>
        <v>0</v>
      </c>
      <c r="I120" s="131"/>
    </row>
    <row r="121" spans="1:9" ht="20.25" customHeight="1">
      <c r="A121" s="110">
        <v>4546</v>
      </c>
      <c r="B121" s="42" t="s">
        <v>172</v>
      </c>
      <c r="C121" s="30">
        <v>44366</v>
      </c>
      <c r="D121" s="43"/>
      <c r="E121" s="44">
        <v>35</v>
      </c>
      <c r="F121" s="44">
        <v>1</v>
      </c>
      <c r="G121" s="33">
        <v>150</v>
      </c>
      <c r="H121" s="33">
        <f t="shared" si="6"/>
        <v>5250</v>
      </c>
      <c r="I121" s="131"/>
    </row>
    <row r="122" spans="1:9" ht="20.25" customHeight="1" hidden="1">
      <c r="A122" s="110">
        <v>4545</v>
      </c>
      <c r="B122" s="42" t="s">
        <v>255</v>
      </c>
      <c r="C122" s="30"/>
      <c r="D122" s="43"/>
      <c r="E122" s="44"/>
      <c r="F122" s="44"/>
      <c r="G122" s="33">
        <v>5000</v>
      </c>
      <c r="H122" s="33">
        <f t="shared" si="6"/>
        <v>0</v>
      </c>
      <c r="I122" s="131"/>
    </row>
    <row r="123" spans="1:9" ht="33.75" customHeight="1" hidden="1">
      <c r="A123" s="110">
        <v>4544</v>
      </c>
      <c r="B123" s="42" t="s">
        <v>64</v>
      </c>
      <c r="C123" s="30"/>
      <c r="D123" s="43"/>
      <c r="E123" s="44"/>
      <c r="F123" s="44"/>
      <c r="G123" s="33"/>
      <c r="H123" s="33">
        <f t="shared" si="6"/>
        <v>0</v>
      </c>
      <c r="I123" s="131"/>
    </row>
    <row r="124" spans="1:10" s="11" customFormat="1" ht="24" customHeight="1">
      <c r="A124" s="110"/>
      <c r="B124" s="227" t="s">
        <v>231</v>
      </c>
      <c r="C124" s="228"/>
      <c r="D124" s="228"/>
      <c r="E124" s="228"/>
      <c r="F124" s="228"/>
      <c r="G124" s="228"/>
      <c r="H124" s="86">
        <f>H106+H113+SUM(H114:H123)</f>
        <v>109900</v>
      </c>
      <c r="I124" s="132"/>
      <c r="J124" s="52"/>
    </row>
    <row r="125" spans="2:9" ht="28.5" customHeight="1" hidden="1">
      <c r="B125" s="134" t="s">
        <v>67</v>
      </c>
      <c r="C125" s="87" t="s">
        <v>0</v>
      </c>
      <c r="D125" s="87" t="s">
        <v>2</v>
      </c>
      <c r="E125" s="87" t="s">
        <v>257</v>
      </c>
      <c r="F125" s="87" t="s">
        <v>139</v>
      </c>
      <c r="G125" s="88" t="s">
        <v>149</v>
      </c>
      <c r="H125" s="88" t="s">
        <v>5</v>
      </c>
      <c r="I125" s="131"/>
    </row>
    <row r="126" spans="2:9" ht="28.5" customHeight="1" hidden="1">
      <c r="B126" s="130" t="s">
        <v>205</v>
      </c>
      <c r="C126" s="87"/>
      <c r="D126" s="87"/>
      <c r="E126" s="87"/>
      <c r="F126" s="87"/>
      <c r="G126" s="88"/>
      <c r="H126" s="88"/>
      <c r="I126" s="131"/>
    </row>
    <row r="127" spans="1:9" ht="21" customHeight="1" hidden="1">
      <c r="A127" s="110">
        <v>4526</v>
      </c>
      <c r="B127" s="42" t="s">
        <v>198</v>
      </c>
      <c r="C127" s="30"/>
      <c r="D127" s="43"/>
      <c r="E127" s="44">
        <v>1</v>
      </c>
      <c r="F127" s="44"/>
      <c r="G127" s="33">
        <v>7000</v>
      </c>
      <c r="H127" s="33">
        <f aca="true" t="shared" si="7" ref="H127:H136">E127*F127*G127</f>
        <v>0</v>
      </c>
      <c r="I127" s="131"/>
    </row>
    <row r="128" spans="1:9" ht="21" customHeight="1" hidden="1">
      <c r="A128" s="110">
        <v>4526</v>
      </c>
      <c r="B128" s="42" t="s">
        <v>199</v>
      </c>
      <c r="C128" s="30"/>
      <c r="D128" s="43"/>
      <c r="E128" s="44"/>
      <c r="F128" s="44"/>
      <c r="G128" s="33">
        <v>9000</v>
      </c>
      <c r="H128" s="33">
        <f t="shared" si="7"/>
        <v>0</v>
      </c>
      <c r="I128" s="131"/>
    </row>
    <row r="129" spans="1:9" ht="21" customHeight="1" hidden="1">
      <c r="A129" s="110">
        <v>4527</v>
      </c>
      <c r="B129" s="42" t="s">
        <v>24</v>
      </c>
      <c r="C129" s="30"/>
      <c r="D129" s="43"/>
      <c r="E129" s="44">
        <v>1</v>
      </c>
      <c r="F129" s="44"/>
      <c r="G129" s="33">
        <v>1000</v>
      </c>
      <c r="H129" s="102" t="s">
        <v>346</v>
      </c>
      <c r="I129" s="131"/>
    </row>
    <row r="130" spans="1:9" ht="21" customHeight="1" hidden="1">
      <c r="A130" s="110">
        <v>4528</v>
      </c>
      <c r="B130" s="42" t="s">
        <v>21</v>
      </c>
      <c r="C130" s="30"/>
      <c r="D130" s="43"/>
      <c r="E130" s="44"/>
      <c r="F130" s="44"/>
      <c r="G130" s="33">
        <v>1000</v>
      </c>
      <c r="H130" s="33">
        <f t="shared" si="7"/>
        <v>0</v>
      </c>
      <c r="I130" s="131"/>
    </row>
    <row r="131" spans="1:9" ht="21" customHeight="1" hidden="1">
      <c r="A131" s="110">
        <v>4529</v>
      </c>
      <c r="B131" s="42" t="s">
        <v>200</v>
      </c>
      <c r="C131" s="30"/>
      <c r="D131" s="43"/>
      <c r="E131" s="44"/>
      <c r="F131" s="44"/>
      <c r="G131" s="33">
        <v>2000</v>
      </c>
      <c r="H131" s="33">
        <f t="shared" si="7"/>
        <v>0</v>
      </c>
      <c r="I131" s="131"/>
    </row>
    <row r="132" spans="1:9" ht="21" customHeight="1" hidden="1">
      <c r="A132" s="110">
        <v>4530</v>
      </c>
      <c r="B132" s="42" t="s">
        <v>22</v>
      </c>
      <c r="C132" s="30"/>
      <c r="D132" s="43"/>
      <c r="E132" s="44"/>
      <c r="F132" s="44"/>
      <c r="G132" s="33">
        <v>5000</v>
      </c>
      <c r="H132" s="33">
        <f t="shared" si="7"/>
        <v>0</v>
      </c>
      <c r="I132" s="131"/>
    </row>
    <row r="133" spans="1:9" ht="21" customHeight="1" hidden="1">
      <c r="A133" s="110">
        <v>4531</v>
      </c>
      <c r="B133" s="42" t="s">
        <v>55</v>
      </c>
      <c r="C133" s="30"/>
      <c r="D133" s="43"/>
      <c r="E133" s="44"/>
      <c r="F133" s="44"/>
      <c r="G133" s="33">
        <v>2500</v>
      </c>
      <c r="H133" s="33">
        <f t="shared" si="7"/>
        <v>0</v>
      </c>
      <c r="I133" s="131"/>
    </row>
    <row r="134" spans="1:9" ht="21" customHeight="1" hidden="1">
      <c r="A134" s="110">
        <v>4532</v>
      </c>
      <c r="B134" s="42" t="s">
        <v>51</v>
      </c>
      <c r="C134" s="30"/>
      <c r="D134" s="43"/>
      <c r="E134" s="44"/>
      <c r="F134" s="44"/>
      <c r="G134" s="33">
        <v>4500</v>
      </c>
      <c r="H134" s="33">
        <f t="shared" si="7"/>
        <v>0</v>
      </c>
      <c r="I134" s="131"/>
    </row>
    <row r="135" spans="1:9" ht="21" customHeight="1" hidden="1">
      <c r="A135" s="110">
        <v>4532</v>
      </c>
      <c r="B135" s="42" t="s">
        <v>52</v>
      </c>
      <c r="C135" s="30"/>
      <c r="D135" s="43"/>
      <c r="E135" s="44"/>
      <c r="F135" s="44"/>
      <c r="G135" s="33">
        <v>2500</v>
      </c>
      <c r="H135" s="33">
        <f t="shared" si="7"/>
        <v>0</v>
      </c>
      <c r="I135" s="131"/>
    </row>
    <row r="136" spans="1:9" ht="21" customHeight="1" hidden="1">
      <c r="A136" s="110">
        <v>4533</v>
      </c>
      <c r="B136" s="42" t="s">
        <v>298</v>
      </c>
      <c r="C136" s="30"/>
      <c r="D136" s="43"/>
      <c r="E136" s="44"/>
      <c r="F136" s="44"/>
      <c r="G136" s="33">
        <v>1000</v>
      </c>
      <c r="H136" s="33">
        <f t="shared" si="7"/>
        <v>0</v>
      </c>
      <c r="I136" s="131"/>
    </row>
    <row r="137" spans="1:10" s="11" customFormat="1" ht="20.25" customHeight="1" hidden="1">
      <c r="A137" s="110"/>
      <c r="B137" s="203" t="s">
        <v>44</v>
      </c>
      <c r="C137" s="204"/>
      <c r="D137" s="204"/>
      <c r="E137" s="204"/>
      <c r="F137" s="204"/>
      <c r="G137" s="204"/>
      <c r="H137" s="36">
        <f>SUM(H127:H136)</f>
        <v>0</v>
      </c>
      <c r="I137" s="131"/>
      <c r="J137" s="52"/>
    </row>
    <row r="138" spans="1:10" s="104" customFormat="1" ht="20.25" customHeight="1" hidden="1">
      <c r="A138" s="110"/>
      <c r="B138" s="187" t="s">
        <v>162</v>
      </c>
      <c r="C138" s="188"/>
      <c r="D138" s="188"/>
      <c r="E138" s="188"/>
      <c r="F138" s="188"/>
      <c r="G138" s="101">
        <v>0</v>
      </c>
      <c r="H138" s="102">
        <f>H137*(G138/100)</f>
        <v>0</v>
      </c>
      <c r="I138" s="131"/>
      <c r="J138" s="146"/>
    </row>
    <row r="139" spans="1:9" ht="16.5" customHeight="1" hidden="1">
      <c r="A139" s="110">
        <v>4535</v>
      </c>
      <c r="B139" s="42" t="s">
        <v>299</v>
      </c>
      <c r="C139" s="30"/>
      <c r="D139" s="43"/>
      <c r="E139" s="44"/>
      <c r="F139" s="44"/>
      <c r="G139" s="33">
        <v>5000</v>
      </c>
      <c r="H139" s="33">
        <f aca="true" t="shared" si="8" ref="H139:H145">E139*F139*G139</f>
        <v>0</v>
      </c>
      <c r="I139" s="131"/>
    </row>
    <row r="140" spans="1:9" ht="18.75" customHeight="1" hidden="1">
      <c r="A140" s="110">
        <v>4535</v>
      </c>
      <c r="B140" s="42" t="s">
        <v>300</v>
      </c>
      <c r="C140" s="30"/>
      <c r="D140" s="43"/>
      <c r="E140" s="44"/>
      <c r="F140" s="44"/>
      <c r="G140" s="33">
        <v>10000</v>
      </c>
      <c r="H140" s="33">
        <f>E140*F140*G140</f>
        <v>0</v>
      </c>
      <c r="I140" s="131"/>
    </row>
    <row r="141" spans="1:10" s="35" customFormat="1" ht="20.25" customHeight="1" hidden="1">
      <c r="A141" s="110">
        <v>4538</v>
      </c>
      <c r="B141" s="42" t="s">
        <v>150</v>
      </c>
      <c r="C141" s="30"/>
      <c r="D141" s="43" t="s">
        <v>95</v>
      </c>
      <c r="E141" s="44">
        <v>1</v>
      </c>
      <c r="F141" s="44"/>
      <c r="G141" s="33">
        <v>3000</v>
      </c>
      <c r="H141" s="33">
        <f t="shared" si="8"/>
        <v>0</v>
      </c>
      <c r="I141" s="131"/>
      <c r="J141" s="149"/>
    </row>
    <row r="142" spans="1:10" s="35" customFormat="1" ht="21" customHeight="1" hidden="1">
      <c r="A142" s="110">
        <v>4539</v>
      </c>
      <c r="B142" s="42" t="s">
        <v>277</v>
      </c>
      <c r="C142" s="30"/>
      <c r="D142" s="43" t="s">
        <v>95</v>
      </c>
      <c r="E142" s="44"/>
      <c r="F142" s="44"/>
      <c r="G142" s="33">
        <v>10000</v>
      </c>
      <c r="H142" s="33">
        <f t="shared" si="8"/>
        <v>0</v>
      </c>
      <c r="I142" s="131" t="s">
        <v>214</v>
      </c>
      <c r="J142" s="149"/>
    </row>
    <row r="143" spans="1:10" s="35" customFormat="1" ht="20.25" customHeight="1" hidden="1">
      <c r="A143" s="110">
        <v>4537</v>
      </c>
      <c r="B143" s="42" t="s">
        <v>174</v>
      </c>
      <c r="C143" s="30"/>
      <c r="D143" s="43"/>
      <c r="E143" s="44"/>
      <c r="F143" s="44"/>
      <c r="G143" s="33">
        <v>10000</v>
      </c>
      <c r="H143" s="33">
        <f t="shared" si="8"/>
        <v>0</v>
      </c>
      <c r="I143" s="131" t="s">
        <v>282</v>
      </c>
      <c r="J143" s="149"/>
    </row>
    <row r="144" spans="1:10" s="35" customFormat="1" ht="20.25" customHeight="1" hidden="1">
      <c r="A144" s="110">
        <v>4537</v>
      </c>
      <c r="B144" s="42" t="s">
        <v>94</v>
      </c>
      <c r="C144" s="30"/>
      <c r="D144" s="43"/>
      <c r="E144" s="44"/>
      <c r="F144" s="44"/>
      <c r="G144" s="33">
        <v>500</v>
      </c>
      <c r="H144" s="33">
        <f t="shared" si="8"/>
        <v>0</v>
      </c>
      <c r="I144" s="131"/>
      <c r="J144" s="149"/>
    </row>
    <row r="145" spans="1:10" s="35" customFormat="1" ht="23.25" customHeight="1" hidden="1">
      <c r="A145" s="110">
        <v>4540</v>
      </c>
      <c r="B145" s="42" t="s">
        <v>96</v>
      </c>
      <c r="C145" s="30"/>
      <c r="D145" s="43"/>
      <c r="E145" s="44"/>
      <c r="F145" s="44"/>
      <c r="G145" s="33"/>
      <c r="H145" s="33">
        <f t="shared" si="8"/>
        <v>0</v>
      </c>
      <c r="I145" s="131"/>
      <c r="J145" s="149"/>
    </row>
    <row r="146" spans="1:10" s="11" customFormat="1" ht="23.25" customHeight="1" hidden="1">
      <c r="A146" s="110"/>
      <c r="B146" s="173" t="s">
        <v>47</v>
      </c>
      <c r="C146" s="174"/>
      <c r="D146" s="174"/>
      <c r="E146" s="174"/>
      <c r="F146" s="174"/>
      <c r="G146" s="174"/>
      <c r="H146" s="89">
        <f>H137-H138+SUM(H139:H145)</f>
        <v>0</v>
      </c>
      <c r="I146" s="131"/>
      <c r="J146" s="52"/>
    </row>
    <row r="147" spans="1:11" s="94" customFormat="1" ht="30" customHeight="1" hidden="1">
      <c r="A147" s="110"/>
      <c r="B147" s="90" t="s">
        <v>68</v>
      </c>
      <c r="C147" s="91" t="s">
        <v>0</v>
      </c>
      <c r="D147" s="91" t="s">
        <v>2</v>
      </c>
      <c r="E147" s="92" t="s">
        <v>148</v>
      </c>
      <c r="F147" s="92" t="s">
        <v>139</v>
      </c>
      <c r="G147" s="93" t="s">
        <v>151</v>
      </c>
      <c r="H147" s="93" t="s">
        <v>5</v>
      </c>
      <c r="I147" s="133"/>
      <c r="K147" s="24" t="s">
        <v>192</v>
      </c>
    </row>
    <row r="148" spans="1:11" ht="30.75" customHeight="1" hidden="1">
      <c r="A148" s="110">
        <v>8000</v>
      </c>
      <c r="B148" s="42" t="s">
        <v>264</v>
      </c>
      <c r="C148" s="30"/>
      <c r="D148" s="43"/>
      <c r="E148" s="44"/>
      <c r="F148" s="44"/>
      <c r="G148" s="33">
        <v>6500</v>
      </c>
      <c r="H148" s="33">
        <f>E148*F148*G148</f>
        <v>0</v>
      </c>
      <c r="I148" s="131"/>
      <c r="K148" s="152">
        <v>1500</v>
      </c>
    </row>
    <row r="149" spans="1:11" ht="34.5" customHeight="1" hidden="1">
      <c r="A149" s="110">
        <v>8003</v>
      </c>
      <c r="B149" s="42" t="s">
        <v>287</v>
      </c>
      <c r="C149" s="30"/>
      <c r="D149" s="43"/>
      <c r="E149" s="44"/>
      <c r="F149" s="44"/>
      <c r="G149" s="33">
        <v>4500</v>
      </c>
      <c r="H149" s="33">
        <f>E149*F149*G149</f>
        <v>0</v>
      </c>
      <c r="I149" s="131"/>
      <c r="K149" s="152">
        <v>1200</v>
      </c>
    </row>
    <row r="150" spans="2:10" ht="21.75" customHeight="1" hidden="1">
      <c r="B150" s="42" t="s">
        <v>283</v>
      </c>
      <c r="C150" s="30"/>
      <c r="D150" s="43" t="s">
        <v>141</v>
      </c>
      <c r="E150" s="44"/>
      <c r="F150" s="44"/>
      <c r="G150" s="33">
        <v>8000</v>
      </c>
      <c r="H150" s="33">
        <f>E150*F150*G150</f>
        <v>0</v>
      </c>
      <c r="I150" s="131"/>
      <c r="J150" s="61" t="s">
        <v>284</v>
      </c>
    </row>
    <row r="151" spans="1:10" s="11" customFormat="1" ht="20.25" customHeight="1" hidden="1">
      <c r="A151" s="110"/>
      <c r="B151" s="223" t="s">
        <v>45</v>
      </c>
      <c r="C151" s="224"/>
      <c r="D151" s="224"/>
      <c r="E151" s="224"/>
      <c r="F151" s="224"/>
      <c r="G151" s="224"/>
      <c r="H151" s="95">
        <f>SUM(H148:H150)</f>
        <v>0</v>
      </c>
      <c r="I151" s="131"/>
      <c r="J151" s="52"/>
    </row>
    <row r="152" spans="1:10" s="104" customFormat="1" ht="20.25" customHeight="1" hidden="1">
      <c r="A152" s="110"/>
      <c r="B152" s="187" t="s">
        <v>162</v>
      </c>
      <c r="C152" s="188"/>
      <c r="D152" s="188"/>
      <c r="E152" s="188"/>
      <c r="F152" s="188"/>
      <c r="G152" s="101">
        <v>0</v>
      </c>
      <c r="H152" s="102">
        <f>H151*(G152/100)</f>
        <v>0</v>
      </c>
      <c r="I152" s="132"/>
      <c r="J152" s="146"/>
    </row>
    <row r="153" spans="1:10" s="11" customFormat="1" ht="20.25" customHeight="1" hidden="1">
      <c r="A153" s="110"/>
      <c r="B153" s="223" t="s">
        <v>48</v>
      </c>
      <c r="C153" s="224"/>
      <c r="D153" s="224"/>
      <c r="E153" s="224"/>
      <c r="F153" s="224"/>
      <c r="G153" s="224"/>
      <c r="H153" s="95">
        <f>H151-H152</f>
        <v>0</v>
      </c>
      <c r="I153" s="131"/>
      <c r="J153" s="52"/>
    </row>
    <row r="154" spans="2:9" ht="29.25" customHeight="1" hidden="1">
      <c r="B154" s="96" t="s">
        <v>97</v>
      </c>
      <c r="C154" s="97" t="s">
        <v>0</v>
      </c>
      <c r="D154" s="97" t="s">
        <v>2</v>
      </c>
      <c r="E154" s="98" t="s">
        <v>259</v>
      </c>
      <c r="F154" s="98" t="s">
        <v>144</v>
      </c>
      <c r="G154" s="99" t="s">
        <v>151</v>
      </c>
      <c r="H154" s="99" t="s">
        <v>5</v>
      </c>
      <c r="I154" s="131"/>
    </row>
    <row r="155" spans="1:10" s="11" customFormat="1" ht="28.5" customHeight="1" hidden="1">
      <c r="A155" s="110">
        <v>4000</v>
      </c>
      <c r="B155" s="42" t="s">
        <v>152</v>
      </c>
      <c r="C155" s="30"/>
      <c r="D155" s="43" t="s">
        <v>141</v>
      </c>
      <c r="E155" s="44"/>
      <c r="F155" s="44"/>
      <c r="G155" s="33">
        <v>2000</v>
      </c>
      <c r="H155" s="33">
        <f>G155*F155*E155</f>
        <v>0</v>
      </c>
      <c r="I155" s="131" t="s">
        <v>344</v>
      </c>
      <c r="J155" s="52"/>
    </row>
    <row r="156" spans="1:10" s="11" customFormat="1" ht="18.75" customHeight="1" hidden="1">
      <c r="A156" s="110">
        <v>4001</v>
      </c>
      <c r="B156" s="42" t="s">
        <v>100</v>
      </c>
      <c r="C156" s="30"/>
      <c r="D156" s="43" t="s">
        <v>141</v>
      </c>
      <c r="E156" s="44"/>
      <c r="F156" s="44"/>
      <c r="G156" s="33">
        <v>3000</v>
      </c>
      <c r="H156" s="33">
        <f aca="true" t="shared" si="9" ref="H156:H163">G156*F156*E156</f>
        <v>0</v>
      </c>
      <c r="I156" s="131"/>
      <c r="J156" s="52"/>
    </row>
    <row r="157" spans="1:10" s="11" customFormat="1" ht="18.75" customHeight="1" hidden="1">
      <c r="A157" s="110">
        <v>4551</v>
      </c>
      <c r="B157" s="42" t="s">
        <v>206</v>
      </c>
      <c r="C157" s="30"/>
      <c r="D157" s="43" t="s">
        <v>276</v>
      </c>
      <c r="E157" s="44"/>
      <c r="F157" s="44"/>
      <c r="G157" s="33">
        <v>20000</v>
      </c>
      <c r="H157" s="33">
        <f t="shared" si="9"/>
        <v>0</v>
      </c>
      <c r="I157" s="131"/>
      <c r="J157" s="52"/>
    </row>
    <row r="158" spans="1:10" s="11" customFormat="1" ht="18.75" customHeight="1" hidden="1">
      <c r="A158" s="110">
        <v>4002</v>
      </c>
      <c r="B158" s="42" t="s">
        <v>159</v>
      </c>
      <c r="C158" s="30"/>
      <c r="D158" s="43"/>
      <c r="E158" s="44"/>
      <c r="F158" s="44"/>
      <c r="G158" s="33">
        <v>3000</v>
      </c>
      <c r="H158" s="33">
        <f t="shared" si="9"/>
        <v>0</v>
      </c>
      <c r="I158" s="131"/>
      <c r="J158" s="52"/>
    </row>
    <row r="159" spans="1:10" s="11" customFormat="1" ht="18.75" customHeight="1" hidden="1">
      <c r="A159" s="110">
        <v>4003</v>
      </c>
      <c r="B159" s="42" t="s">
        <v>101</v>
      </c>
      <c r="C159" s="30"/>
      <c r="D159" s="43" t="s">
        <v>102</v>
      </c>
      <c r="E159" s="44"/>
      <c r="F159" s="44"/>
      <c r="G159" s="33">
        <v>4000</v>
      </c>
      <c r="H159" s="33">
        <f t="shared" si="9"/>
        <v>0</v>
      </c>
      <c r="I159" s="131"/>
      <c r="J159" s="52"/>
    </row>
    <row r="160" spans="1:10" s="11" customFormat="1" ht="18.75" customHeight="1" hidden="1">
      <c r="A160" s="110">
        <v>4005</v>
      </c>
      <c r="B160" s="42" t="s">
        <v>201</v>
      </c>
      <c r="C160" s="30"/>
      <c r="D160" s="43" t="s">
        <v>195</v>
      </c>
      <c r="E160" s="44"/>
      <c r="F160" s="44"/>
      <c r="G160" s="33">
        <v>2000</v>
      </c>
      <c r="H160" s="33">
        <f t="shared" si="9"/>
        <v>0</v>
      </c>
      <c r="I160" s="131"/>
      <c r="J160" s="52"/>
    </row>
    <row r="161" spans="1:10" s="11" customFormat="1" ht="18.75" customHeight="1" hidden="1">
      <c r="A161" s="110">
        <v>4006</v>
      </c>
      <c r="B161" s="42" t="s">
        <v>160</v>
      </c>
      <c r="C161" s="30"/>
      <c r="D161" s="43"/>
      <c r="E161" s="44"/>
      <c r="F161" s="44"/>
      <c r="G161" s="33">
        <v>2500</v>
      </c>
      <c r="H161" s="33">
        <f t="shared" si="9"/>
        <v>0</v>
      </c>
      <c r="I161" s="131"/>
      <c r="J161" s="52"/>
    </row>
    <row r="162" spans="1:10" s="11" customFormat="1" ht="18.75" customHeight="1" hidden="1">
      <c r="A162" s="110">
        <v>4009</v>
      </c>
      <c r="B162" s="42" t="s">
        <v>158</v>
      </c>
      <c r="C162" s="30"/>
      <c r="D162" s="43"/>
      <c r="E162" s="44"/>
      <c r="F162" s="44"/>
      <c r="G162" s="33"/>
      <c r="H162" s="33">
        <f t="shared" si="9"/>
        <v>0</v>
      </c>
      <c r="I162" s="131"/>
      <c r="J162" s="52"/>
    </row>
    <row r="163" spans="1:10" s="11" customFormat="1" ht="27.75" customHeight="1" hidden="1">
      <c r="A163" s="110">
        <v>4010</v>
      </c>
      <c r="B163" s="42" t="s">
        <v>161</v>
      </c>
      <c r="C163" s="30"/>
      <c r="D163" s="43"/>
      <c r="E163" s="44"/>
      <c r="F163" s="44"/>
      <c r="G163" s="33"/>
      <c r="H163" s="33">
        <f t="shared" si="9"/>
        <v>0</v>
      </c>
      <c r="I163" s="131"/>
      <c r="J163" s="52"/>
    </row>
    <row r="164" spans="1:10" s="11" customFormat="1" ht="20.25" customHeight="1" hidden="1">
      <c r="A164" s="110"/>
      <c r="B164" s="177" t="s">
        <v>98</v>
      </c>
      <c r="C164" s="178"/>
      <c r="D164" s="178"/>
      <c r="E164" s="178"/>
      <c r="F164" s="178"/>
      <c r="G164" s="178"/>
      <c r="H164" s="100">
        <f>SUM(H155:H163)</f>
        <v>0</v>
      </c>
      <c r="I164" s="131"/>
      <c r="J164" s="52"/>
    </row>
    <row r="165" spans="1:10" s="104" customFormat="1" ht="20.25" customHeight="1" hidden="1">
      <c r="A165" s="110"/>
      <c r="B165" s="187" t="s">
        <v>162</v>
      </c>
      <c r="C165" s="188"/>
      <c r="D165" s="188"/>
      <c r="E165" s="188"/>
      <c r="F165" s="188"/>
      <c r="G165" s="101">
        <v>0</v>
      </c>
      <c r="H165" s="102">
        <f>H164*(G165/100)</f>
        <v>0</v>
      </c>
      <c r="I165" s="132"/>
      <c r="J165" s="146"/>
    </row>
    <row r="166" spans="1:10" s="11" customFormat="1" ht="18.75" customHeight="1" hidden="1">
      <c r="A166" s="110"/>
      <c r="B166" s="203" t="s">
        <v>99</v>
      </c>
      <c r="C166" s="204"/>
      <c r="D166" s="204"/>
      <c r="E166" s="204"/>
      <c r="F166" s="204"/>
      <c r="G166" s="204"/>
      <c r="H166" s="36">
        <f>H164-H165</f>
        <v>0</v>
      </c>
      <c r="I166" s="131"/>
      <c r="J166" s="52"/>
    </row>
    <row r="167" spans="2:9" ht="29.25" customHeight="1" hidden="1">
      <c r="B167" s="105" t="s">
        <v>311</v>
      </c>
      <c r="C167" s="106"/>
      <c r="D167" s="106"/>
      <c r="E167" s="107"/>
      <c r="F167" s="107"/>
      <c r="G167" s="108"/>
      <c r="H167" s="108"/>
      <c r="I167" s="131"/>
    </row>
    <row r="168" spans="1:9" ht="30.75" customHeight="1" hidden="1">
      <c r="A168" s="110">
        <v>4520</v>
      </c>
      <c r="B168" s="42" t="s">
        <v>325</v>
      </c>
      <c r="C168" s="30"/>
      <c r="D168" s="43"/>
      <c r="E168" s="44"/>
      <c r="F168" s="44"/>
      <c r="G168" s="33">
        <v>100000</v>
      </c>
      <c r="H168" s="33">
        <f>E168*F168*G168</f>
        <v>0</v>
      </c>
      <c r="I168" s="131"/>
    </row>
    <row r="169" spans="1:9" ht="30.75" customHeight="1" hidden="1">
      <c r="A169" s="110">
        <v>4520</v>
      </c>
      <c r="B169" s="42" t="s">
        <v>326</v>
      </c>
      <c r="C169" s="30"/>
      <c r="D169" s="43"/>
      <c r="E169" s="44"/>
      <c r="F169" s="44"/>
      <c r="G169" s="33">
        <v>80000</v>
      </c>
      <c r="H169" s="33">
        <f>E169*F169*G169</f>
        <v>0</v>
      </c>
      <c r="I169" s="131"/>
    </row>
    <row r="170" spans="1:10" s="11" customFormat="1" ht="20.25" customHeight="1" hidden="1">
      <c r="A170" s="110"/>
      <c r="B170" s="214" t="s">
        <v>312</v>
      </c>
      <c r="C170" s="215"/>
      <c r="D170" s="215"/>
      <c r="E170" s="215"/>
      <c r="F170" s="215"/>
      <c r="G170" s="215"/>
      <c r="H170" s="34">
        <f>H168+H169</f>
        <v>0</v>
      </c>
      <c r="I170" s="8"/>
      <c r="J170" s="52"/>
    </row>
    <row r="171" spans="1:10" s="104" customFormat="1" ht="20.25" customHeight="1" hidden="1">
      <c r="A171" s="113"/>
      <c r="B171" s="187" t="s">
        <v>162</v>
      </c>
      <c r="C171" s="188"/>
      <c r="D171" s="188"/>
      <c r="E171" s="188"/>
      <c r="F171" s="188"/>
      <c r="G171" s="101"/>
      <c r="H171" s="102">
        <f>H170*(G171/100)</f>
        <v>0</v>
      </c>
      <c r="I171" s="103"/>
      <c r="J171" s="146"/>
    </row>
    <row r="172" spans="1:10" s="11" customFormat="1" ht="20.25" customHeight="1" hidden="1">
      <c r="A172" s="110"/>
      <c r="B172" s="177" t="s">
        <v>330</v>
      </c>
      <c r="C172" s="178"/>
      <c r="D172" s="178"/>
      <c r="E172" s="178"/>
      <c r="F172" s="178"/>
      <c r="G172" s="178"/>
      <c r="H172" s="100">
        <f>H170-H171</f>
        <v>0</v>
      </c>
      <c r="I172" s="131"/>
      <c r="J172" s="52"/>
    </row>
    <row r="173" spans="2:9" ht="29.25" customHeight="1" hidden="1">
      <c r="B173" s="105" t="s">
        <v>319</v>
      </c>
      <c r="C173" s="106"/>
      <c r="D173" s="106"/>
      <c r="E173" s="107"/>
      <c r="F173" s="107"/>
      <c r="G173" s="108"/>
      <c r="H173" s="108"/>
      <c r="I173" s="131"/>
    </row>
    <row r="174" spans="1:10" s="11" customFormat="1" ht="27.75" customHeight="1" hidden="1">
      <c r="A174" s="110">
        <v>7000</v>
      </c>
      <c r="B174" s="42" t="s">
        <v>238</v>
      </c>
      <c r="C174" s="156"/>
      <c r="D174" s="43"/>
      <c r="E174" s="44"/>
      <c r="F174" s="44"/>
      <c r="G174" s="33"/>
      <c r="H174" s="33">
        <f aca="true" t="shared" si="10" ref="H174:H179">G174*F174*E174</f>
        <v>0</v>
      </c>
      <c r="I174" s="131"/>
      <c r="J174" s="52"/>
    </row>
    <row r="175" spans="1:10" s="11" customFormat="1" ht="29.25" customHeight="1" hidden="1">
      <c r="A175" s="110">
        <v>7029</v>
      </c>
      <c r="B175" s="42" t="s">
        <v>331</v>
      </c>
      <c r="C175" s="156"/>
      <c r="D175" s="43"/>
      <c r="E175" s="44"/>
      <c r="F175" s="44"/>
      <c r="G175" s="33">
        <v>10000</v>
      </c>
      <c r="H175" s="33">
        <f t="shared" si="10"/>
        <v>0</v>
      </c>
      <c r="I175" s="131"/>
      <c r="J175" s="52"/>
    </row>
    <row r="176" spans="1:10" s="11" customFormat="1" ht="30.75" customHeight="1" hidden="1">
      <c r="A176" s="110">
        <v>7028</v>
      </c>
      <c r="B176" s="42" t="s">
        <v>332</v>
      </c>
      <c r="C176" s="156"/>
      <c r="D176" s="43"/>
      <c r="E176" s="44"/>
      <c r="F176" s="44"/>
      <c r="G176" s="33">
        <v>18000</v>
      </c>
      <c r="H176" s="33">
        <f t="shared" si="10"/>
        <v>0</v>
      </c>
      <c r="I176" s="131"/>
      <c r="J176" s="52"/>
    </row>
    <row r="177" spans="1:10" s="11" customFormat="1" ht="30.75" customHeight="1" hidden="1">
      <c r="A177" s="110"/>
      <c r="B177" s="157" t="s">
        <v>333</v>
      </c>
      <c r="C177" s="156"/>
      <c r="D177" s="43"/>
      <c r="E177" s="44"/>
      <c r="F177" s="44"/>
      <c r="G177" s="33">
        <v>90000</v>
      </c>
      <c r="H177" s="33">
        <f t="shared" si="10"/>
        <v>0</v>
      </c>
      <c r="I177" s="131"/>
      <c r="J177" s="52"/>
    </row>
    <row r="178" spans="1:10" s="11" customFormat="1" ht="30.75" customHeight="1" hidden="1">
      <c r="A178" s="110"/>
      <c r="B178" s="157" t="s">
        <v>334</v>
      </c>
      <c r="C178" s="156"/>
      <c r="D178" s="43"/>
      <c r="E178" s="44"/>
      <c r="F178" s="44"/>
      <c r="G178" s="33">
        <v>80000</v>
      </c>
      <c r="H178" s="33">
        <f t="shared" si="10"/>
        <v>0</v>
      </c>
      <c r="I178" s="131"/>
      <c r="J178" s="52"/>
    </row>
    <row r="179" spans="1:10" s="11" customFormat="1" ht="30.75" customHeight="1" hidden="1">
      <c r="A179" s="110"/>
      <c r="B179" s="157" t="s">
        <v>335</v>
      </c>
      <c r="C179" s="156"/>
      <c r="D179" s="43"/>
      <c r="E179" s="44"/>
      <c r="F179" s="44"/>
      <c r="G179" s="33">
        <v>55000</v>
      </c>
      <c r="H179" s="33">
        <f t="shared" si="10"/>
        <v>0</v>
      </c>
      <c r="I179" s="131"/>
      <c r="J179" s="52"/>
    </row>
    <row r="180" spans="1:10" s="11" customFormat="1" ht="20.25" customHeight="1" hidden="1">
      <c r="A180" s="110"/>
      <c r="B180" s="186" t="s">
        <v>324</v>
      </c>
      <c r="C180" s="178"/>
      <c r="D180" s="178"/>
      <c r="E180" s="178"/>
      <c r="F180" s="178"/>
      <c r="G180" s="178"/>
      <c r="H180" s="100">
        <f>SUM(H174:H179)</f>
        <v>0</v>
      </c>
      <c r="I180" s="131"/>
      <c r="J180" s="52"/>
    </row>
    <row r="181" spans="2:9" ht="29.25" customHeight="1" hidden="1">
      <c r="B181" s="105" t="s">
        <v>313</v>
      </c>
      <c r="C181" s="106"/>
      <c r="D181" s="106"/>
      <c r="E181" s="107"/>
      <c r="F181" s="107"/>
      <c r="G181" s="108"/>
      <c r="H181" s="108"/>
      <c r="I181" s="131"/>
    </row>
    <row r="182" spans="1:9" ht="30.75" customHeight="1" hidden="1">
      <c r="A182" s="110">
        <v>4520</v>
      </c>
      <c r="B182" s="42" t="s">
        <v>314</v>
      </c>
      <c r="C182" s="30"/>
      <c r="D182" s="43"/>
      <c r="E182" s="44"/>
      <c r="F182" s="44"/>
      <c r="G182" s="33">
        <v>10000</v>
      </c>
      <c r="H182" s="33">
        <f>E182*F182*G182</f>
        <v>0</v>
      </c>
      <c r="I182" s="131"/>
    </row>
    <row r="183" spans="1:9" ht="30.75" customHeight="1" hidden="1">
      <c r="A183" s="110">
        <v>4520</v>
      </c>
      <c r="B183" s="42" t="s">
        <v>315</v>
      </c>
      <c r="C183" s="30"/>
      <c r="D183" s="43"/>
      <c r="E183" s="44"/>
      <c r="F183" s="44"/>
      <c r="G183" s="33">
        <v>1700</v>
      </c>
      <c r="H183" s="33">
        <f>E183*F183*G183</f>
        <v>0</v>
      </c>
      <c r="I183" s="131"/>
    </row>
    <row r="184" spans="1:10" s="11" customFormat="1" ht="20.25" customHeight="1" hidden="1">
      <c r="A184" s="110"/>
      <c r="B184" s="177" t="s">
        <v>316</v>
      </c>
      <c r="C184" s="178"/>
      <c r="D184" s="178"/>
      <c r="E184" s="178"/>
      <c r="F184" s="178"/>
      <c r="G184" s="178"/>
      <c r="H184" s="100">
        <f>H182+H183</f>
        <v>0</v>
      </c>
      <c r="I184" s="131"/>
      <c r="J184" s="52"/>
    </row>
    <row r="185" spans="2:9" ht="29.25" customHeight="1" hidden="1">
      <c r="B185" s="105" t="s">
        <v>317</v>
      </c>
      <c r="C185" s="106"/>
      <c r="D185" s="106"/>
      <c r="E185" s="107"/>
      <c r="F185" s="107"/>
      <c r="G185" s="108"/>
      <c r="H185" s="108"/>
      <c r="I185" s="131"/>
    </row>
    <row r="186" spans="1:10" s="11" customFormat="1" ht="18.75" customHeight="1" hidden="1">
      <c r="A186" s="110">
        <v>7000</v>
      </c>
      <c r="B186" s="42" t="s">
        <v>320</v>
      </c>
      <c r="C186" s="156"/>
      <c r="D186" s="43" t="s">
        <v>143</v>
      </c>
      <c r="E186" s="44"/>
      <c r="F186" s="44"/>
      <c r="G186" s="33">
        <v>1350</v>
      </c>
      <c r="H186" s="33">
        <f>G186*F186*E186</f>
        <v>0</v>
      </c>
      <c r="I186" s="131"/>
      <c r="J186" s="131" t="s">
        <v>323</v>
      </c>
    </row>
    <row r="187" spans="1:10" s="11" customFormat="1" ht="18.75" customHeight="1" hidden="1">
      <c r="A187" s="110">
        <v>7029</v>
      </c>
      <c r="B187" s="42" t="s">
        <v>321</v>
      </c>
      <c r="C187" s="156"/>
      <c r="D187" s="43" t="s">
        <v>143</v>
      </c>
      <c r="E187" s="44"/>
      <c r="F187" s="44"/>
      <c r="G187" s="33">
        <v>800</v>
      </c>
      <c r="H187" s="33">
        <f>G187*F187*E187</f>
        <v>0</v>
      </c>
      <c r="I187" s="131"/>
      <c r="J187" s="131" t="s">
        <v>323</v>
      </c>
    </row>
    <row r="188" spans="1:10" s="11" customFormat="1" ht="18.75" customHeight="1" hidden="1">
      <c r="A188" s="110">
        <v>7028</v>
      </c>
      <c r="B188" s="42" t="s">
        <v>322</v>
      </c>
      <c r="C188" s="156"/>
      <c r="D188" s="43" t="s">
        <v>143</v>
      </c>
      <c r="E188" s="44"/>
      <c r="F188" s="44"/>
      <c r="G188" s="33">
        <v>1000</v>
      </c>
      <c r="H188" s="33">
        <f>G188*F188*E188</f>
        <v>0</v>
      </c>
      <c r="I188" s="131"/>
      <c r="J188" s="131" t="s">
        <v>323</v>
      </c>
    </row>
    <row r="189" spans="1:10" s="11" customFormat="1" ht="20.25" customHeight="1" hidden="1">
      <c r="A189" s="110"/>
      <c r="B189" s="186" t="s">
        <v>318</v>
      </c>
      <c r="C189" s="178"/>
      <c r="D189" s="178"/>
      <c r="E189" s="178"/>
      <c r="F189" s="178"/>
      <c r="G189" s="178"/>
      <c r="H189" s="100">
        <f>SUM(H186:H188)</f>
        <v>0</v>
      </c>
      <c r="I189" s="131"/>
      <c r="J189" s="52"/>
    </row>
    <row r="190" spans="2:9" ht="29.25" customHeight="1" hidden="1">
      <c r="B190" s="105" t="s">
        <v>164</v>
      </c>
      <c r="C190" s="106"/>
      <c r="D190" s="106"/>
      <c r="E190" s="107"/>
      <c r="F190" s="107"/>
      <c r="G190" s="108"/>
      <c r="H190" s="108"/>
      <c r="I190" s="131"/>
    </row>
    <row r="191" spans="1:10" s="11" customFormat="1" ht="18.75" customHeight="1" hidden="1">
      <c r="A191" s="110">
        <v>7000</v>
      </c>
      <c r="B191" s="42" t="s">
        <v>190</v>
      </c>
      <c r="C191" s="30"/>
      <c r="D191" s="43" t="s">
        <v>141</v>
      </c>
      <c r="E191" s="44"/>
      <c r="F191" s="44"/>
      <c r="G191" s="33">
        <v>1600</v>
      </c>
      <c r="H191" s="33">
        <f>G191*F191*E191</f>
        <v>0</v>
      </c>
      <c r="I191" s="131"/>
      <c r="J191" s="52"/>
    </row>
    <row r="192" spans="1:10" s="11" customFormat="1" ht="18.75" customHeight="1" hidden="1">
      <c r="A192" s="110">
        <v>7029</v>
      </c>
      <c r="B192" s="42" t="s">
        <v>191</v>
      </c>
      <c r="C192" s="30"/>
      <c r="D192" s="43" t="s">
        <v>141</v>
      </c>
      <c r="E192" s="44"/>
      <c r="F192" s="44"/>
      <c r="G192" s="33">
        <v>6000</v>
      </c>
      <c r="H192" s="33">
        <f>G192*F192*E192</f>
        <v>0</v>
      </c>
      <c r="I192" s="131"/>
      <c r="J192" s="52"/>
    </row>
    <row r="193" spans="1:10" s="11" customFormat="1" ht="18.75" customHeight="1" hidden="1">
      <c r="A193" s="110">
        <v>7028</v>
      </c>
      <c r="B193" s="42" t="s">
        <v>239</v>
      </c>
      <c r="C193" s="30"/>
      <c r="D193" s="43" t="s">
        <v>141</v>
      </c>
      <c r="E193" s="44"/>
      <c r="F193" s="44"/>
      <c r="G193" s="33">
        <v>3000</v>
      </c>
      <c r="H193" s="33">
        <f>G193*F193*E193</f>
        <v>0</v>
      </c>
      <c r="I193" s="131"/>
      <c r="J193" s="52"/>
    </row>
    <row r="194" spans="1:10" s="11" customFormat="1" ht="20.25" customHeight="1" hidden="1">
      <c r="A194" s="110"/>
      <c r="B194" s="177" t="s">
        <v>301</v>
      </c>
      <c r="C194" s="178"/>
      <c r="D194" s="178"/>
      <c r="E194" s="178"/>
      <c r="F194" s="178"/>
      <c r="G194" s="178"/>
      <c r="H194" s="100">
        <f>SUM(H191:H193)</f>
        <v>0</v>
      </c>
      <c r="I194" s="131"/>
      <c r="J194" s="52"/>
    </row>
    <row r="195" spans="2:9" ht="29.25" customHeight="1" hidden="1">
      <c r="B195" s="105" t="s">
        <v>302</v>
      </c>
      <c r="C195" s="106"/>
      <c r="D195" s="106"/>
      <c r="E195" s="107"/>
      <c r="F195" s="107"/>
      <c r="G195" s="108"/>
      <c r="H195" s="108"/>
      <c r="I195" s="131"/>
    </row>
    <row r="196" spans="1:10" s="11" customFormat="1" ht="18.75" customHeight="1" hidden="1">
      <c r="A196" s="110"/>
      <c r="B196" s="42" t="s">
        <v>328</v>
      </c>
      <c r="C196" s="30"/>
      <c r="D196" s="43" t="s">
        <v>307</v>
      </c>
      <c r="E196" s="44"/>
      <c r="F196" s="44"/>
      <c r="G196" s="33">
        <v>3300</v>
      </c>
      <c r="H196" s="33">
        <f>G196*F196*E196</f>
        <v>0</v>
      </c>
      <c r="I196" s="131"/>
      <c r="J196" s="52"/>
    </row>
    <row r="197" spans="1:10" s="11" customFormat="1" ht="18.75" customHeight="1" hidden="1">
      <c r="A197" s="110"/>
      <c r="B197" s="42" t="s">
        <v>329</v>
      </c>
      <c r="C197" s="30"/>
      <c r="D197" s="43" t="s">
        <v>308</v>
      </c>
      <c r="E197" s="44"/>
      <c r="F197" s="44"/>
      <c r="G197" s="33">
        <v>2200</v>
      </c>
      <c r="H197" s="33">
        <f>G197*F197*E197</f>
        <v>0</v>
      </c>
      <c r="I197" s="131"/>
      <c r="J197" s="52"/>
    </row>
    <row r="198" spans="1:10" s="11" customFormat="1" ht="27" customHeight="1" hidden="1">
      <c r="A198" s="110"/>
      <c r="B198" s="42" t="s">
        <v>304</v>
      </c>
      <c r="C198" s="30"/>
      <c r="D198" s="43"/>
      <c r="E198" s="44"/>
      <c r="F198" s="44"/>
      <c r="G198" s="33">
        <v>3300</v>
      </c>
      <c r="H198" s="33">
        <f>G198*F198*E198</f>
        <v>0</v>
      </c>
      <c r="I198" s="131"/>
      <c r="J198" s="52"/>
    </row>
    <row r="199" spans="1:10" s="11" customFormat="1" ht="18.75" customHeight="1" hidden="1">
      <c r="A199" s="110"/>
      <c r="B199" s="42" t="s">
        <v>305</v>
      </c>
      <c r="C199" s="30"/>
      <c r="D199" s="43" t="s">
        <v>141</v>
      </c>
      <c r="E199" s="44"/>
      <c r="F199" s="44"/>
      <c r="G199" s="33">
        <v>550</v>
      </c>
      <c r="H199" s="33">
        <f>G199*F199*E199</f>
        <v>0</v>
      </c>
      <c r="I199" s="131"/>
      <c r="J199" s="52"/>
    </row>
    <row r="200" spans="1:10" s="11" customFormat="1" ht="18.75" customHeight="1" hidden="1">
      <c r="A200" s="110"/>
      <c r="B200" s="42" t="s">
        <v>306</v>
      </c>
      <c r="C200" s="30"/>
      <c r="D200" s="43" t="s">
        <v>141</v>
      </c>
      <c r="E200" s="44"/>
      <c r="F200" s="44"/>
      <c r="G200" s="33">
        <v>330</v>
      </c>
      <c r="H200" s="33">
        <f>G200*F200*E200</f>
        <v>0</v>
      </c>
      <c r="I200" s="131"/>
      <c r="J200" s="52"/>
    </row>
    <row r="201" spans="1:10" s="11" customFormat="1" ht="20.25" customHeight="1" hidden="1">
      <c r="A201" s="110"/>
      <c r="B201" s="177" t="s">
        <v>303</v>
      </c>
      <c r="C201" s="178"/>
      <c r="D201" s="178"/>
      <c r="E201" s="178"/>
      <c r="F201" s="178"/>
      <c r="G201" s="178"/>
      <c r="H201" s="100">
        <f>SUM(H196:H200)</f>
        <v>0</v>
      </c>
      <c r="I201" s="131"/>
      <c r="J201" s="52"/>
    </row>
    <row r="202" spans="1:10" s="11" customFormat="1" ht="24" customHeight="1">
      <c r="A202" s="110"/>
      <c r="B202" s="209" t="s">
        <v>18</v>
      </c>
      <c r="C202" s="210"/>
      <c r="D202" s="210"/>
      <c r="E202" s="210"/>
      <c r="F202" s="210"/>
      <c r="G202" s="210"/>
      <c r="H202" s="45">
        <f>H95+H124+H146+H153+H166+H194+H201+H172+H184+H189+H180</f>
        <v>117900</v>
      </c>
      <c r="I202" s="12"/>
      <c r="J202" s="52"/>
    </row>
    <row r="203" spans="1:10" s="39" customFormat="1" ht="19.5" customHeight="1">
      <c r="A203" s="113"/>
      <c r="B203" s="183" t="s">
        <v>29</v>
      </c>
      <c r="C203" s="184"/>
      <c r="D203" s="184"/>
      <c r="E203" s="184"/>
      <c r="F203" s="184"/>
      <c r="G203" s="185"/>
      <c r="H203" s="38">
        <f>((H202-H201-H194-H189-H184-H172-H180)/120)*20</f>
        <v>19650</v>
      </c>
      <c r="I203" s="8"/>
      <c r="J203" s="145"/>
    </row>
    <row r="204" spans="1:10" s="11" customFormat="1" ht="24" customHeight="1">
      <c r="A204" s="110"/>
      <c r="B204" s="225" t="s">
        <v>19</v>
      </c>
      <c r="C204" s="226"/>
      <c r="D204" s="226"/>
      <c r="E204" s="226"/>
      <c r="F204" s="226"/>
      <c r="G204" s="226"/>
      <c r="H204" s="46">
        <f>H41+H202</f>
        <v>175230</v>
      </c>
      <c r="I204" s="12"/>
      <c r="J204" s="52"/>
    </row>
    <row r="205" spans="1:10" s="39" customFormat="1" ht="19.5" customHeight="1">
      <c r="A205" s="113"/>
      <c r="B205" s="183" t="s">
        <v>29</v>
      </c>
      <c r="C205" s="184"/>
      <c r="D205" s="184"/>
      <c r="E205" s="184"/>
      <c r="F205" s="184"/>
      <c r="G205" s="185"/>
      <c r="H205" s="38">
        <f>((H204-H201-H194-H189-H184-H180-H172)/120)*20</f>
        <v>29205</v>
      </c>
      <c r="I205" s="8"/>
      <c r="J205" s="145"/>
    </row>
    <row r="206" spans="1:10" s="11" customFormat="1" ht="24" customHeight="1" hidden="1">
      <c r="A206" s="110"/>
      <c r="B206" s="203"/>
      <c r="C206" s="204"/>
      <c r="D206" s="204"/>
      <c r="E206" s="204"/>
      <c r="F206" s="204"/>
      <c r="G206" s="204"/>
      <c r="H206" s="36"/>
      <c r="I206" s="12"/>
      <c r="J206" s="52"/>
    </row>
    <row r="207" spans="2:8" ht="19.5" customHeight="1" hidden="1">
      <c r="B207" s="47" t="s">
        <v>17</v>
      </c>
      <c r="C207" s="41"/>
      <c r="D207" s="41"/>
      <c r="E207" s="31"/>
      <c r="F207" s="31"/>
      <c r="G207" s="32"/>
      <c r="H207" s="32"/>
    </row>
    <row r="208" spans="2:8" ht="20.25" customHeight="1" hidden="1">
      <c r="B208" s="42"/>
      <c r="C208" s="30"/>
      <c r="D208" s="43"/>
      <c r="E208" s="44"/>
      <c r="F208" s="44"/>
      <c r="G208" s="33"/>
      <c r="H208" s="33"/>
    </row>
    <row r="209" spans="2:8" ht="20.25" customHeight="1" hidden="1">
      <c r="B209" s="42"/>
      <c r="C209" s="30"/>
      <c r="D209" s="43"/>
      <c r="E209" s="44"/>
      <c r="F209" s="44"/>
      <c r="G209" s="33"/>
      <c r="H209" s="33"/>
    </row>
    <row r="210" spans="2:8" ht="20.25" customHeight="1" hidden="1">
      <c r="B210" s="42"/>
      <c r="C210" s="30"/>
      <c r="D210" s="43"/>
      <c r="E210" s="44"/>
      <c r="F210" s="44"/>
      <c r="G210" s="33"/>
      <c r="H210" s="33"/>
    </row>
    <row r="211" spans="2:8" ht="20.25" customHeight="1" hidden="1">
      <c r="B211" s="42"/>
      <c r="C211" s="30"/>
      <c r="D211" s="43"/>
      <c r="E211" s="44"/>
      <c r="F211" s="44"/>
      <c r="G211" s="33"/>
      <c r="H211" s="33"/>
    </row>
    <row r="212" spans="1:10" s="11" customFormat="1" ht="24" customHeight="1" hidden="1">
      <c r="A212" s="110"/>
      <c r="B212" s="203" t="s">
        <v>28</v>
      </c>
      <c r="C212" s="204"/>
      <c r="D212" s="204"/>
      <c r="E212" s="204"/>
      <c r="F212" s="204"/>
      <c r="G212" s="204"/>
      <c r="H212" s="36">
        <f>SUM(H207:H211)</f>
        <v>0</v>
      </c>
      <c r="I212" s="12"/>
      <c r="J212" s="52"/>
    </row>
    <row r="213" spans="1:10" s="11" customFormat="1" ht="24" customHeight="1" hidden="1">
      <c r="A213" s="110"/>
      <c r="B213" s="203" t="s">
        <v>20</v>
      </c>
      <c r="C213" s="204"/>
      <c r="D213" s="204"/>
      <c r="E213" s="204"/>
      <c r="F213" s="204"/>
      <c r="G213" s="204"/>
      <c r="H213" s="36">
        <f>H204+H212</f>
        <v>175230</v>
      </c>
      <c r="I213" s="12"/>
      <c r="J213" s="52"/>
    </row>
    <row r="214" spans="1:10" s="39" customFormat="1" ht="19.5" customHeight="1" hidden="1">
      <c r="A214" s="113"/>
      <c r="B214" s="183" t="s">
        <v>29</v>
      </c>
      <c r="C214" s="184"/>
      <c r="D214" s="184"/>
      <c r="E214" s="184"/>
      <c r="F214" s="184"/>
      <c r="G214" s="185"/>
      <c r="H214" s="38">
        <f>(H213/118)*18</f>
        <v>26730</v>
      </c>
      <c r="I214" s="8"/>
      <c r="J214" s="145"/>
    </row>
    <row r="216" spans="1:11" s="50" customFormat="1" ht="22.5" customHeight="1">
      <c r="A216" s="110"/>
      <c r="B216" s="49" t="s">
        <v>60</v>
      </c>
      <c r="E216" s="51"/>
      <c r="F216" s="52"/>
      <c r="G216" s="53"/>
      <c r="I216" s="12"/>
      <c r="J216" s="52"/>
      <c r="K216" s="11"/>
    </row>
    <row r="217" spans="1:11" s="50" customFormat="1" ht="38.25" customHeight="1" hidden="1">
      <c r="A217" s="110"/>
      <c r="B217" s="206" t="s">
        <v>74</v>
      </c>
      <c r="C217" s="206"/>
      <c r="D217" s="206"/>
      <c r="E217" s="206"/>
      <c r="F217" s="206"/>
      <c r="G217" s="206"/>
      <c r="H217" s="206"/>
      <c r="I217" s="12"/>
      <c r="J217" s="52"/>
      <c r="K217" s="11"/>
    </row>
    <row r="218" spans="2:8" ht="36.75" customHeight="1">
      <c r="B218" s="189" t="s">
        <v>343</v>
      </c>
      <c r="C218" s="189"/>
      <c r="D218" s="189"/>
      <c r="E218" s="189"/>
      <c r="F218" s="189"/>
      <c r="G218" s="189"/>
      <c r="H218" s="189"/>
    </row>
    <row r="219" spans="2:8" ht="22.5" customHeight="1">
      <c r="B219" s="181" t="s">
        <v>80</v>
      </c>
      <c r="C219" s="182"/>
      <c r="D219" s="182"/>
      <c r="E219" s="182"/>
      <c r="F219" s="182"/>
      <c r="G219" s="182"/>
      <c r="H219" s="182"/>
    </row>
    <row r="220" spans="2:8" ht="21" customHeight="1">
      <c r="B220" s="181" t="s">
        <v>75</v>
      </c>
      <c r="C220" s="182"/>
      <c r="D220" s="182"/>
      <c r="E220" s="182"/>
      <c r="F220" s="182"/>
      <c r="G220" s="182"/>
      <c r="H220" s="182"/>
    </row>
    <row r="221" spans="2:8" ht="18.75" customHeight="1">
      <c r="B221" s="192" t="s">
        <v>225</v>
      </c>
      <c r="C221" s="193"/>
      <c r="D221" s="193"/>
      <c r="E221" s="193"/>
      <c r="F221" s="193"/>
      <c r="G221" s="193"/>
      <c r="H221" s="193"/>
    </row>
    <row r="222" spans="2:8" ht="60.75" customHeight="1">
      <c r="B222" s="181" t="s">
        <v>35</v>
      </c>
      <c r="C222" s="182"/>
      <c r="D222" s="182"/>
      <c r="E222" s="182"/>
      <c r="F222" s="182"/>
      <c r="G222" s="182"/>
      <c r="H222" s="182"/>
    </row>
    <row r="223" spans="2:8" ht="18" customHeight="1">
      <c r="B223" s="181" t="s">
        <v>76</v>
      </c>
      <c r="C223" s="182"/>
      <c r="D223" s="182"/>
      <c r="E223" s="182"/>
      <c r="F223" s="182"/>
      <c r="G223" s="182"/>
      <c r="H223" s="182"/>
    </row>
    <row r="224" spans="1:10" s="39" customFormat="1" ht="18" customHeight="1">
      <c r="A224" s="113"/>
      <c r="B224" s="190" t="s">
        <v>54</v>
      </c>
      <c r="C224" s="191"/>
      <c r="D224" s="191"/>
      <c r="E224" s="191"/>
      <c r="F224" s="191"/>
      <c r="G224" s="191"/>
      <c r="H224" s="191"/>
      <c r="I224" s="8"/>
      <c r="J224" s="145"/>
    </row>
    <row r="225" spans="1:10" s="39" customFormat="1" ht="18" customHeight="1">
      <c r="A225" s="113"/>
      <c r="B225" s="190" t="s">
        <v>53</v>
      </c>
      <c r="C225" s="191"/>
      <c r="D225" s="191"/>
      <c r="E225" s="191"/>
      <c r="F225" s="191"/>
      <c r="G225" s="191"/>
      <c r="H225" s="191"/>
      <c r="I225" s="8"/>
      <c r="J225" s="145"/>
    </row>
    <row r="226" spans="1:10" s="56" customFormat="1" ht="19.5" customHeight="1">
      <c r="A226" s="111"/>
      <c r="B226" s="179" t="s">
        <v>57</v>
      </c>
      <c r="C226" s="180"/>
      <c r="D226" s="180"/>
      <c r="E226" s="180"/>
      <c r="F226" s="180"/>
      <c r="G226" s="180"/>
      <c r="H226" s="180"/>
      <c r="I226" s="55"/>
      <c r="J226" s="58"/>
    </row>
    <row r="227" spans="2:8" ht="36.75" customHeight="1">
      <c r="B227" s="175" t="s">
        <v>62</v>
      </c>
      <c r="C227" s="176"/>
      <c r="D227" s="176"/>
      <c r="E227" s="176"/>
      <c r="F227" s="176"/>
      <c r="G227" s="176"/>
      <c r="H227" s="176"/>
    </row>
    <row r="228" spans="2:8" ht="33" customHeight="1">
      <c r="B228" s="175" t="s">
        <v>63</v>
      </c>
      <c r="C228" s="176"/>
      <c r="D228" s="176"/>
      <c r="E228" s="176"/>
      <c r="F228" s="176"/>
      <c r="G228" s="176"/>
      <c r="H228" s="176"/>
    </row>
    <row r="229" spans="1:10" s="56" customFormat="1" ht="19.5" customHeight="1">
      <c r="A229" s="111"/>
      <c r="B229" s="179" t="s">
        <v>27</v>
      </c>
      <c r="C229" s="180"/>
      <c r="D229" s="180"/>
      <c r="E229" s="180"/>
      <c r="F229" s="180"/>
      <c r="G229" s="180"/>
      <c r="H229" s="180"/>
      <c r="I229" s="55"/>
      <c r="J229" s="58"/>
    </row>
    <row r="230" spans="2:8" ht="20.25" customHeight="1">
      <c r="B230" s="175" t="s">
        <v>25</v>
      </c>
      <c r="C230" s="176"/>
      <c r="D230" s="176"/>
      <c r="E230" s="176"/>
      <c r="F230" s="176"/>
      <c r="G230" s="176"/>
      <c r="H230" s="176"/>
    </row>
    <row r="231" spans="2:8" ht="63" customHeight="1">
      <c r="B231" s="175" t="s">
        <v>58</v>
      </c>
      <c r="C231" s="176"/>
      <c r="D231" s="176"/>
      <c r="E231" s="176"/>
      <c r="F231" s="176"/>
      <c r="G231" s="176"/>
      <c r="H231" s="176"/>
    </row>
    <row r="232" spans="2:8" ht="30.75" customHeight="1">
      <c r="B232" s="175" t="s">
        <v>26</v>
      </c>
      <c r="C232" s="176"/>
      <c r="D232" s="176"/>
      <c r="E232" s="176"/>
      <c r="F232" s="176"/>
      <c r="G232" s="176"/>
      <c r="H232" s="176"/>
    </row>
    <row r="233" spans="2:8" ht="15" customHeight="1">
      <c r="B233" s="175" t="s">
        <v>38</v>
      </c>
      <c r="C233" s="176"/>
      <c r="D233" s="176"/>
      <c r="E233" s="176"/>
      <c r="F233" s="176"/>
      <c r="G233" s="176"/>
      <c r="H233" s="176"/>
    </row>
    <row r="234" spans="2:8" ht="15" customHeight="1">
      <c r="B234" s="175" t="s">
        <v>39</v>
      </c>
      <c r="C234" s="176"/>
      <c r="D234" s="176"/>
      <c r="E234" s="176"/>
      <c r="F234" s="176"/>
      <c r="G234" s="176"/>
      <c r="H234" s="176"/>
    </row>
    <row r="235" spans="2:8" ht="18.75" customHeight="1">
      <c r="B235" s="175" t="s">
        <v>40</v>
      </c>
      <c r="C235" s="176"/>
      <c r="D235" s="176"/>
      <c r="E235" s="176"/>
      <c r="F235" s="176"/>
      <c r="G235" s="176"/>
      <c r="H235" s="176"/>
    </row>
    <row r="236" spans="2:8" ht="34.5" customHeight="1">
      <c r="B236" s="181" t="s">
        <v>77</v>
      </c>
      <c r="C236" s="182"/>
      <c r="D236" s="182"/>
      <c r="E236" s="182"/>
      <c r="F236" s="182"/>
      <c r="G236" s="182"/>
      <c r="H236" s="182"/>
    </row>
    <row r="237" spans="2:8" ht="35.25" customHeight="1">
      <c r="B237" s="181" t="s">
        <v>78</v>
      </c>
      <c r="C237" s="182"/>
      <c r="D237" s="182"/>
      <c r="E237" s="182"/>
      <c r="F237" s="182"/>
      <c r="G237" s="182"/>
      <c r="H237" s="182"/>
    </row>
    <row r="238" spans="2:8" ht="18" customHeight="1">
      <c r="B238" s="201" t="s">
        <v>79</v>
      </c>
      <c r="C238" s="202"/>
      <c r="D238" s="202"/>
      <c r="E238" s="202"/>
      <c r="F238" s="202"/>
      <c r="G238" s="202"/>
      <c r="H238" s="202"/>
    </row>
    <row r="239" spans="2:8" ht="28.5" customHeight="1" thickBot="1">
      <c r="B239" s="181" t="s">
        <v>36</v>
      </c>
      <c r="C239" s="182"/>
      <c r="D239" s="182"/>
      <c r="E239" s="182"/>
      <c r="F239" s="182"/>
      <c r="G239" s="182"/>
      <c r="H239" s="182"/>
    </row>
    <row r="240" spans="1:10" s="56" customFormat="1" ht="40.5" customHeight="1" thickBot="1">
      <c r="A240" s="111"/>
      <c r="B240" s="197" t="s">
        <v>56</v>
      </c>
      <c r="C240" s="198"/>
      <c r="D240" s="198"/>
      <c r="E240" s="199"/>
      <c r="F240" s="199"/>
      <c r="G240" s="199"/>
      <c r="H240" s="200"/>
      <c r="I240" s="55"/>
      <c r="J240" s="58"/>
    </row>
    <row r="241" spans="1:10" s="56" customFormat="1" ht="25.5" customHeight="1">
      <c r="A241" s="111"/>
      <c r="B241" s="205" t="s">
        <v>41</v>
      </c>
      <c r="C241" s="205"/>
      <c r="D241" s="205"/>
      <c r="E241" s="194" t="s">
        <v>347</v>
      </c>
      <c r="F241" s="195"/>
      <c r="G241" s="196"/>
      <c r="I241" s="55"/>
      <c r="J241" s="58"/>
    </row>
    <row r="242" spans="1:10" s="56" customFormat="1" ht="31.5" customHeight="1">
      <c r="A242" s="111"/>
      <c r="B242" s="205" t="s">
        <v>42</v>
      </c>
      <c r="C242" s="205"/>
      <c r="D242" s="205"/>
      <c r="E242" s="211" t="s">
        <v>294</v>
      </c>
      <c r="F242" s="212"/>
      <c r="G242" s="213"/>
      <c r="I242" s="55"/>
      <c r="J242" s="58"/>
    </row>
    <row r="243" spans="1:10" s="56" customFormat="1" ht="35.25" customHeight="1">
      <c r="A243" s="111"/>
      <c r="B243" s="205" t="s">
        <v>37</v>
      </c>
      <c r="C243" s="205"/>
      <c r="D243" s="205"/>
      <c r="E243" s="57"/>
      <c r="F243" s="58"/>
      <c r="G243" s="59"/>
      <c r="I243" s="55"/>
      <c r="J243" s="58"/>
    </row>
    <row r="244" spans="1:10" s="56" customFormat="1" ht="35.25" customHeight="1">
      <c r="A244" s="111"/>
      <c r="B244" s="205" t="s">
        <v>173</v>
      </c>
      <c r="C244" s="205"/>
      <c r="D244" s="205"/>
      <c r="E244" s="57"/>
      <c r="F244" s="58"/>
      <c r="G244" s="59"/>
      <c r="I244" s="55"/>
      <c r="J244" s="58"/>
    </row>
  </sheetData>
  <sheetProtection/>
  <mergeCells count="91">
    <mergeCell ref="B241:D241"/>
    <mergeCell ref="E241:G241"/>
    <mergeCell ref="B242:D242"/>
    <mergeCell ref="E242:G242"/>
    <mergeCell ref="B243:D243"/>
    <mergeCell ref="B244:D244"/>
    <mergeCell ref="B235:H235"/>
    <mergeCell ref="B236:H236"/>
    <mergeCell ref="B237:H237"/>
    <mergeCell ref="B238:H238"/>
    <mergeCell ref="B239:H239"/>
    <mergeCell ref="B240:H240"/>
    <mergeCell ref="B229:H229"/>
    <mergeCell ref="B230:H230"/>
    <mergeCell ref="B231:H231"/>
    <mergeCell ref="B232:H232"/>
    <mergeCell ref="B233:H233"/>
    <mergeCell ref="B234:H234"/>
    <mergeCell ref="B223:H223"/>
    <mergeCell ref="B224:H224"/>
    <mergeCell ref="B225:H225"/>
    <mergeCell ref="B226:H226"/>
    <mergeCell ref="B227:H227"/>
    <mergeCell ref="B228:H228"/>
    <mergeCell ref="B217:H217"/>
    <mergeCell ref="B218:H218"/>
    <mergeCell ref="B219:H219"/>
    <mergeCell ref="B220:H220"/>
    <mergeCell ref="B221:H221"/>
    <mergeCell ref="B222:H222"/>
    <mergeCell ref="B204:G204"/>
    <mergeCell ref="B205:G205"/>
    <mergeCell ref="B206:G206"/>
    <mergeCell ref="B212:G212"/>
    <mergeCell ref="B213:G213"/>
    <mergeCell ref="B214:G214"/>
    <mergeCell ref="B184:G184"/>
    <mergeCell ref="B189:G189"/>
    <mergeCell ref="B194:G194"/>
    <mergeCell ref="B201:G201"/>
    <mergeCell ref="B202:G202"/>
    <mergeCell ref="B203:G203"/>
    <mergeCell ref="B165:F165"/>
    <mergeCell ref="B166:G166"/>
    <mergeCell ref="B170:G170"/>
    <mergeCell ref="B171:F171"/>
    <mergeCell ref="B172:G172"/>
    <mergeCell ref="B180:G180"/>
    <mergeCell ref="B138:F138"/>
    <mergeCell ref="B146:G146"/>
    <mergeCell ref="B151:G151"/>
    <mergeCell ref="B152:F152"/>
    <mergeCell ref="B153:G153"/>
    <mergeCell ref="B164:G164"/>
    <mergeCell ref="B106:G106"/>
    <mergeCell ref="B111:G111"/>
    <mergeCell ref="B112:F112"/>
    <mergeCell ref="B113:G113"/>
    <mergeCell ref="B124:G124"/>
    <mergeCell ref="B137:G137"/>
    <mergeCell ref="B69:F69"/>
    <mergeCell ref="B95:G95"/>
    <mergeCell ref="B102:G102"/>
    <mergeCell ref="B103:F103"/>
    <mergeCell ref="B104:F104"/>
    <mergeCell ref="B105:G105"/>
    <mergeCell ref="B38:G38"/>
    <mergeCell ref="B39:F39"/>
    <mergeCell ref="B40:G40"/>
    <mergeCell ref="B41:G41"/>
    <mergeCell ref="B42:G42"/>
    <mergeCell ref="B68:G68"/>
    <mergeCell ref="B13:D13"/>
    <mergeCell ref="B14:G14"/>
    <mergeCell ref="B32:G32"/>
    <mergeCell ref="B33:F33"/>
    <mergeCell ref="B34:G34"/>
    <mergeCell ref="K35:L35"/>
    <mergeCell ref="B4:H4"/>
    <mergeCell ref="C5:F5"/>
    <mergeCell ref="C6:F6"/>
    <mergeCell ref="C7:F7"/>
    <mergeCell ref="C8:D8"/>
    <mergeCell ref="C9:F9"/>
    <mergeCell ref="G1:H1"/>
    <mergeCell ref="C2:D2"/>
    <mergeCell ref="G2:H2"/>
    <mergeCell ref="I2:J2"/>
    <mergeCell ref="C3:D3"/>
    <mergeCell ref="G3:H3"/>
    <mergeCell ref="I3:J3"/>
  </mergeCells>
  <dataValidations count="2">
    <dataValidation type="list" allowBlank="1" showInputMessage="1" showErrorMessage="1" sqref="H6">
      <formula1>Тип</formula1>
    </dataValidation>
    <dataValidation type="list" allowBlank="1" showInputMessage="1" showErrorMessage="1" promptTitle="Введите данные" prompt="по источнику" sqref="G6">
      <formula1>Источник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9"/>
  <sheetViews>
    <sheetView zoomScale="87" zoomScaleNormal="87" zoomScalePageLayoutView="0" workbookViewId="0" topLeftCell="A1">
      <selection activeCell="C8" sqref="C8"/>
    </sheetView>
  </sheetViews>
  <sheetFormatPr defaultColWidth="9.00390625" defaultRowHeight="15.75"/>
  <cols>
    <col min="1" max="1" width="14.625" style="71" customWidth="1"/>
    <col min="2" max="2" width="42.50390625" style="75" customWidth="1"/>
    <col min="3" max="3" width="20.125" style="71" customWidth="1"/>
    <col min="4" max="4" width="35.25390625" style="71" customWidth="1"/>
    <col min="5" max="5" width="36.00390625" style="71" customWidth="1"/>
    <col min="6" max="16384" width="9.00390625" style="71" customWidth="1"/>
  </cols>
  <sheetData>
    <row r="1" spans="1:5" ht="25.5">
      <c r="A1" s="259" t="s">
        <v>115</v>
      </c>
      <c r="B1" s="260"/>
      <c r="C1" s="260"/>
      <c r="D1" s="260"/>
      <c r="E1" s="260"/>
    </row>
    <row r="2" spans="1:5" ht="32.25" customHeight="1">
      <c r="A2" s="67" t="s">
        <v>103</v>
      </c>
      <c r="B2" s="67" t="s">
        <v>104</v>
      </c>
      <c r="C2" s="67" t="s">
        <v>138</v>
      </c>
      <c r="D2" s="67" t="s">
        <v>120</v>
      </c>
      <c r="E2" s="67" t="s">
        <v>121</v>
      </c>
    </row>
    <row r="3" spans="1:5" ht="117.75" customHeight="1">
      <c r="A3" s="67" t="s">
        <v>105</v>
      </c>
      <c r="B3" s="74" t="s">
        <v>130</v>
      </c>
      <c r="C3" s="69" t="s">
        <v>106</v>
      </c>
      <c r="D3" s="69" t="s">
        <v>288</v>
      </c>
      <c r="E3" s="69" t="s">
        <v>153</v>
      </c>
    </row>
    <row r="4" spans="1:5" ht="90.75" customHeight="1">
      <c r="A4" s="67" t="s">
        <v>61</v>
      </c>
      <c r="B4" s="74" t="s">
        <v>129</v>
      </c>
      <c r="C4" s="69" t="s">
        <v>116</v>
      </c>
      <c r="D4" s="69" t="s">
        <v>289</v>
      </c>
      <c r="E4" s="69" t="s">
        <v>153</v>
      </c>
    </row>
    <row r="5" spans="1:5" ht="91.5" customHeight="1">
      <c r="A5" s="67" t="s">
        <v>126</v>
      </c>
      <c r="B5" s="74" t="s">
        <v>131</v>
      </c>
      <c r="C5" s="69" t="s">
        <v>117</v>
      </c>
      <c r="D5" s="69" t="s">
        <v>270</v>
      </c>
      <c r="E5" s="69" t="s">
        <v>153</v>
      </c>
    </row>
    <row r="6" spans="1:5" ht="152.25" customHeight="1">
      <c r="A6" s="67" t="s">
        <v>108</v>
      </c>
      <c r="B6" s="74" t="s">
        <v>156</v>
      </c>
      <c r="C6" s="69" t="s">
        <v>119</v>
      </c>
      <c r="D6" s="69" t="s">
        <v>204</v>
      </c>
      <c r="E6" s="69" t="s">
        <v>154</v>
      </c>
    </row>
    <row r="7" spans="1:5" ht="94.5" customHeight="1">
      <c r="A7" s="67" t="s">
        <v>107</v>
      </c>
      <c r="B7" s="74" t="s">
        <v>132</v>
      </c>
      <c r="C7" s="69" t="s">
        <v>118</v>
      </c>
      <c r="D7" s="69" t="s">
        <v>290</v>
      </c>
      <c r="E7" s="69" t="s">
        <v>155</v>
      </c>
    </row>
    <row r="8" spans="1:5" ht="81" customHeight="1">
      <c r="A8" s="67" t="s">
        <v>12</v>
      </c>
      <c r="B8" s="74" t="s">
        <v>133</v>
      </c>
      <c r="C8" s="69" t="s">
        <v>118</v>
      </c>
      <c r="D8" s="69" t="s">
        <v>291</v>
      </c>
      <c r="E8" s="69" t="s">
        <v>155</v>
      </c>
    </row>
    <row r="9" spans="1:256" s="77" customFormat="1" ht="51" customHeight="1">
      <c r="A9" s="68" t="s">
        <v>134</v>
      </c>
      <c r="B9" s="256" t="s">
        <v>137</v>
      </c>
      <c r="C9" s="257"/>
      <c r="D9" s="257"/>
      <c r="E9" s="258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</row>
    <row r="10" spans="1:5" ht="51" customHeight="1">
      <c r="A10" s="67" t="s">
        <v>109</v>
      </c>
      <c r="B10" s="74" t="s">
        <v>122</v>
      </c>
      <c r="C10" s="69"/>
      <c r="D10" s="69" t="s">
        <v>292</v>
      </c>
      <c r="E10" s="69" t="s">
        <v>110</v>
      </c>
    </row>
    <row r="11" spans="1:5" ht="32.25" customHeight="1">
      <c r="A11" s="261" t="s">
        <v>111</v>
      </c>
      <c r="B11" s="74" t="s">
        <v>128</v>
      </c>
      <c r="C11" s="264" t="s">
        <v>281</v>
      </c>
      <c r="D11" s="264" t="s">
        <v>310</v>
      </c>
      <c r="E11" s="264" t="s">
        <v>309</v>
      </c>
    </row>
    <row r="12" spans="1:5" ht="33" customHeight="1">
      <c r="A12" s="262"/>
      <c r="B12" s="74" t="s">
        <v>112</v>
      </c>
      <c r="C12" s="265"/>
      <c r="D12" s="265"/>
      <c r="E12" s="265"/>
    </row>
    <row r="13" spans="1:5" ht="35.25" customHeight="1">
      <c r="A13" s="262"/>
      <c r="B13" s="74" t="s">
        <v>127</v>
      </c>
      <c r="C13" s="265"/>
      <c r="D13" s="265"/>
      <c r="E13" s="265"/>
    </row>
    <row r="14" spans="1:5" ht="49.5" customHeight="1">
      <c r="A14" s="262"/>
      <c r="B14" s="70" t="s">
        <v>135</v>
      </c>
      <c r="C14" s="265"/>
      <c r="D14" s="265"/>
      <c r="E14" s="265"/>
    </row>
    <row r="15" spans="1:5" ht="93" customHeight="1">
      <c r="A15" s="263"/>
      <c r="B15" s="70" t="s">
        <v>136</v>
      </c>
      <c r="C15" s="265"/>
      <c r="D15" s="265"/>
      <c r="E15" s="265"/>
    </row>
    <row r="16" spans="1:5" ht="30.75" customHeight="1">
      <c r="A16" s="262" t="s">
        <v>113</v>
      </c>
      <c r="B16" s="266" t="s">
        <v>123</v>
      </c>
      <c r="C16" s="265"/>
      <c r="D16" s="265"/>
      <c r="E16" s="73"/>
    </row>
    <row r="17" spans="1:5" ht="22.5" customHeight="1">
      <c r="A17" s="262"/>
      <c r="B17" s="266" t="s">
        <v>114</v>
      </c>
      <c r="C17" s="265"/>
      <c r="D17" s="265"/>
      <c r="E17" s="73"/>
    </row>
    <row r="18" spans="1:256" ht="21.75" customHeight="1">
      <c r="A18" s="250" t="s">
        <v>124</v>
      </c>
      <c r="B18" s="252" t="s">
        <v>293</v>
      </c>
      <c r="C18" s="253"/>
      <c r="D18" s="253"/>
      <c r="IU18" s="72"/>
      <c r="IV18"/>
    </row>
    <row r="19" spans="1:256" ht="22.5" customHeight="1">
      <c r="A19" s="251"/>
      <c r="B19" s="254" t="s">
        <v>125</v>
      </c>
      <c r="C19" s="253"/>
      <c r="D19" s="255"/>
      <c r="IV19" s="72"/>
    </row>
  </sheetData>
  <sheetProtection/>
  <mergeCells count="12">
    <mergeCell ref="B16:D16"/>
    <mergeCell ref="B17:D17"/>
    <mergeCell ref="A18:A19"/>
    <mergeCell ref="B18:D18"/>
    <mergeCell ref="B19:D19"/>
    <mergeCell ref="B9:E9"/>
    <mergeCell ref="A1:E1"/>
    <mergeCell ref="A11:A15"/>
    <mergeCell ref="C11:C15"/>
    <mergeCell ref="D11:D15"/>
    <mergeCell ref="E11:E15"/>
    <mergeCell ref="A16:A17"/>
  </mergeCells>
  <printOptions/>
  <pageMargins left="0.31496062992125984" right="0.31496062992125984" top="0.15748031496062992" bottom="0.15748031496062992" header="0" footer="0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E31" sqref="E31"/>
    </sheetView>
  </sheetViews>
  <sheetFormatPr defaultColWidth="9.00390625" defaultRowHeight="15.75"/>
  <cols>
    <col min="2" max="2" width="12.875" style="0" customWidth="1"/>
    <col min="3" max="3" width="18.375" style="0" customWidth="1"/>
  </cols>
  <sheetData>
    <row r="1" spans="1:3" ht="15">
      <c r="A1" t="s">
        <v>241</v>
      </c>
      <c r="B1" s="135" t="s">
        <v>245</v>
      </c>
      <c r="C1" s="135" t="s">
        <v>252</v>
      </c>
    </row>
    <row r="2" spans="1:3" ht="15">
      <c r="A2" t="s">
        <v>242</v>
      </c>
      <c r="B2" s="135" t="s">
        <v>246</v>
      </c>
      <c r="C2" s="135" t="s">
        <v>253</v>
      </c>
    </row>
    <row r="3" spans="1:2" ht="15">
      <c r="A3" t="s">
        <v>240</v>
      </c>
      <c r="B3" s="135" t="s">
        <v>247</v>
      </c>
    </row>
    <row r="4" spans="1:2" ht="15">
      <c r="A4" t="s">
        <v>243</v>
      </c>
      <c r="B4" s="135" t="s">
        <v>248</v>
      </c>
    </row>
    <row r="5" ht="15">
      <c r="B5" s="135" t="s">
        <v>249</v>
      </c>
    </row>
    <row r="6" ht="15">
      <c r="B6" s="135" t="s">
        <v>265</v>
      </c>
    </row>
    <row r="7" ht="15">
      <c r="B7" s="154" t="s">
        <v>272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I23" sqref="I23"/>
    </sheetView>
  </sheetViews>
  <sheetFormatPr defaultColWidth="9.00390625" defaultRowHeight="15.75"/>
  <cols>
    <col min="1" max="1" width="27.625" style="0" customWidth="1"/>
    <col min="5" max="5" width="12.625" style="0" customWidth="1"/>
    <col min="10" max="10" width="12.75390625" style="0" customWidth="1"/>
  </cols>
  <sheetData>
    <row r="1" spans="3:4" ht="15.75">
      <c r="C1" t="s">
        <v>349</v>
      </c>
      <c r="D1">
        <v>35</v>
      </c>
    </row>
    <row r="2" spans="1:4" ht="15.75">
      <c r="A2" t="s">
        <v>365</v>
      </c>
      <c r="B2" s="158">
        <v>3510</v>
      </c>
      <c r="C2" s="158">
        <v>15</v>
      </c>
      <c r="D2" s="158">
        <f>B2*C2</f>
        <v>52650</v>
      </c>
    </row>
    <row r="3" spans="1:4" ht="15.75">
      <c r="A3" s="135" t="s">
        <v>368</v>
      </c>
      <c r="B3" s="158">
        <v>10000</v>
      </c>
      <c r="C3" s="158">
        <v>1</v>
      </c>
      <c r="D3" s="158">
        <f>B3*C3</f>
        <v>10000</v>
      </c>
    </row>
    <row r="4" spans="1:4" ht="15.75">
      <c r="A4" t="s">
        <v>350</v>
      </c>
      <c r="B4" s="158">
        <f>2300*1.15+500*1.15+150</f>
        <v>3370</v>
      </c>
      <c r="C4" s="158">
        <v>35</v>
      </c>
      <c r="D4" s="158">
        <f>B4*C4</f>
        <v>117950</v>
      </c>
    </row>
    <row r="5" spans="1:4" ht="15.75">
      <c r="A5" t="s">
        <v>351</v>
      </c>
      <c r="B5" s="158">
        <v>0</v>
      </c>
      <c r="C5" s="158">
        <v>35</v>
      </c>
      <c r="D5" s="158">
        <f>B5*C5</f>
        <v>0</v>
      </c>
    </row>
    <row r="6" spans="1:4" ht="15.75">
      <c r="A6" t="s">
        <v>366</v>
      </c>
      <c r="B6" s="158">
        <v>800</v>
      </c>
      <c r="C6" s="158">
        <v>35</v>
      </c>
      <c r="D6" s="158">
        <f>B6*C6</f>
        <v>28000</v>
      </c>
    </row>
    <row r="7" spans="2:4" ht="15.75">
      <c r="B7" s="158"/>
      <c r="C7" s="158"/>
      <c r="D7" s="158">
        <f>SUM(D2:D6)</f>
        <v>208600</v>
      </c>
    </row>
    <row r="8" spans="2:4" ht="15.75">
      <c r="B8" s="158"/>
      <c r="C8" s="158"/>
      <c r="D8" s="158"/>
    </row>
    <row r="9" spans="1:4" ht="15.75">
      <c r="A9" t="s">
        <v>348</v>
      </c>
      <c r="B9" s="158"/>
      <c r="C9" s="158"/>
      <c r="D9" s="158">
        <f>D2</f>
        <v>52650</v>
      </c>
    </row>
    <row r="10" spans="1:4" ht="15.75">
      <c r="A10" t="s">
        <v>352</v>
      </c>
      <c r="B10" s="158"/>
      <c r="C10" s="158"/>
      <c r="D10" s="158">
        <f>D3+D4+D5</f>
        <v>127950</v>
      </c>
    </row>
    <row r="11" ht="16.5" thickBot="1"/>
    <row r="12" spans="1:11" s="159" customFormat="1" ht="47.25">
      <c r="A12" s="160"/>
      <c r="B12" s="161" t="s">
        <v>353</v>
      </c>
      <c r="C12" s="161" t="s">
        <v>354</v>
      </c>
      <c r="D12" s="161" t="s">
        <v>357</v>
      </c>
      <c r="E12" s="161" t="s">
        <v>12</v>
      </c>
      <c r="F12" s="161" t="s">
        <v>351</v>
      </c>
      <c r="G12" s="161" t="s">
        <v>356</v>
      </c>
      <c r="H12" s="161"/>
      <c r="I12" s="162" t="s">
        <v>358</v>
      </c>
      <c r="J12" s="162" t="s">
        <v>359</v>
      </c>
      <c r="K12" s="163" t="s">
        <v>360</v>
      </c>
    </row>
    <row r="13" spans="1:11" ht="15.75">
      <c r="A13" s="164" t="s">
        <v>355</v>
      </c>
      <c r="B13" s="165">
        <v>0</v>
      </c>
      <c r="C13" s="165">
        <v>1</v>
      </c>
      <c r="D13" s="165">
        <v>1</v>
      </c>
      <c r="E13" s="165">
        <v>1</v>
      </c>
      <c r="F13" s="165">
        <v>1</v>
      </c>
      <c r="G13" s="165">
        <v>1</v>
      </c>
      <c r="H13" s="165"/>
      <c r="I13" s="165">
        <v>1</v>
      </c>
      <c r="J13" s="165"/>
      <c r="K13" s="166"/>
    </row>
    <row r="14" spans="1:11" ht="15">
      <c r="A14" s="164"/>
      <c r="B14" s="165">
        <f>B2</f>
        <v>3510</v>
      </c>
      <c r="C14" s="165">
        <f>B2/2</f>
        <v>1755</v>
      </c>
      <c r="D14" s="165">
        <f>B6</f>
        <v>800</v>
      </c>
      <c r="E14" s="165">
        <f>B4</f>
        <v>3370</v>
      </c>
      <c r="F14" s="165">
        <f>B5</f>
        <v>0</v>
      </c>
      <c r="G14" s="165">
        <f>D3/D1</f>
        <v>285.7142857142857</v>
      </c>
      <c r="H14" s="165"/>
      <c r="I14" s="165"/>
      <c r="J14" s="165"/>
      <c r="K14" s="166"/>
    </row>
    <row r="15" spans="1:11" ht="15.75" thickBot="1">
      <c r="A15" s="167"/>
      <c r="B15" s="168">
        <f aca="true" t="shared" si="0" ref="B15:G15">B13*B14</f>
        <v>0</v>
      </c>
      <c r="C15" s="168">
        <f t="shared" si="0"/>
        <v>1755</v>
      </c>
      <c r="D15" s="168">
        <f t="shared" si="0"/>
        <v>800</v>
      </c>
      <c r="E15" s="168">
        <f t="shared" si="0"/>
        <v>3370</v>
      </c>
      <c r="F15" s="168">
        <f t="shared" si="0"/>
        <v>0</v>
      </c>
      <c r="G15" s="168">
        <f t="shared" si="0"/>
        <v>285.7142857142857</v>
      </c>
      <c r="H15" s="168">
        <f>SUM(B15:G15)</f>
        <v>6210.714285714285</v>
      </c>
      <c r="I15" s="168">
        <f>H15*I13</f>
        <v>6210.714285714285</v>
      </c>
      <c r="J15" s="168">
        <v>1000</v>
      </c>
      <c r="K15" s="169">
        <f>I15+J15</f>
        <v>7210.714285714285</v>
      </c>
    </row>
    <row r="17" spans="2:7" ht="15">
      <c r="B17" t="s">
        <v>349</v>
      </c>
      <c r="D17" t="s">
        <v>367</v>
      </c>
      <c r="G17" t="s">
        <v>370</v>
      </c>
    </row>
    <row r="18" spans="1:7" ht="15">
      <c r="A18" t="s">
        <v>361</v>
      </c>
      <c r="B18">
        <v>18</v>
      </c>
      <c r="D18">
        <v>6.5</v>
      </c>
      <c r="E18">
        <f>B18*D18</f>
        <v>117</v>
      </c>
      <c r="G18">
        <v>9</v>
      </c>
    </row>
    <row r="19" spans="1:7" ht="15">
      <c r="A19" s="135" t="s">
        <v>362</v>
      </c>
      <c r="B19">
        <v>11</v>
      </c>
      <c r="D19">
        <v>6.5</v>
      </c>
      <c r="E19">
        <f>B19*D19</f>
        <v>71.5</v>
      </c>
      <c r="G19">
        <v>6</v>
      </c>
    </row>
    <row r="20" spans="1:7" ht="15">
      <c r="A20" t="s">
        <v>363</v>
      </c>
      <c r="B20">
        <v>4</v>
      </c>
      <c r="D20">
        <v>4.5</v>
      </c>
      <c r="E20">
        <f>B20*D20</f>
        <v>18</v>
      </c>
      <c r="G20">
        <v>0</v>
      </c>
    </row>
    <row r="21" spans="1:7" ht="15">
      <c r="A21" t="s">
        <v>364</v>
      </c>
      <c r="B21">
        <v>3</v>
      </c>
      <c r="D21">
        <v>4.5</v>
      </c>
      <c r="E21">
        <f>B21*D21</f>
        <v>13.5</v>
      </c>
      <c r="G21">
        <v>0</v>
      </c>
    </row>
    <row r="23" spans="2:7" ht="15">
      <c r="B23">
        <f>SUM(B18:B22)</f>
        <v>36</v>
      </c>
      <c r="E23">
        <f>SUM(E18:E22)</f>
        <v>220</v>
      </c>
      <c r="G23">
        <f>SUM(G18:G22)</f>
        <v>15</v>
      </c>
    </row>
    <row r="25" ht="15">
      <c r="E25" s="158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Конференс Менеджмент Груп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Тимофеева</dc:creator>
  <cp:keywords/>
  <dc:description/>
  <cp:lastModifiedBy>Sergey Bogdanov</cp:lastModifiedBy>
  <cp:lastPrinted>2020-12-09T10:21:45Z</cp:lastPrinted>
  <dcterms:created xsi:type="dcterms:W3CDTF">2004-05-26T08:10:05Z</dcterms:created>
  <dcterms:modified xsi:type="dcterms:W3CDTF">2021-05-18T12:07:57Z</dcterms:modified>
  <cp:category/>
  <cp:version/>
  <cp:contentType/>
  <cp:contentStatus/>
</cp:coreProperties>
</file>